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oeh\Documents\Rackspace\2023\Q1\"/>
    </mc:Choice>
  </mc:AlternateContent>
  <xr:revisionPtr revIDLastSave="0" documentId="8_{B5FC8FCB-A42D-474E-B970-8E7FDB386C4F}" xr6:coauthVersionLast="47" xr6:coauthVersionMax="47" xr10:uidLastSave="{00000000-0000-0000-0000-000000000000}"/>
  <bookViews>
    <workbookView xWindow="-108" yWindow="-108" windowWidth="23256" windowHeight="12576" xr2:uid="{0B5CB9F9-C62C-43AE-997F-0479BAC99819}"/>
  </bookViews>
  <sheets>
    <sheet name="Analyst Model" sheetId="1" r:id="rId1"/>
    <sheet name="Definitions" sheetId="2" r:id="rId2"/>
  </sheets>
  <definedNames>
    <definedName name="_xlnm.Print_Area" localSheetId="0">'Analyst Model'!$A$1:$AF$136</definedName>
    <definedName name="_xlnm.Print_Titles" localSheetId="0">'Analyst Model'!$1:$9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8" i="1" l="1"/>
  <c r="R77" i="1"/>
  <c r="Q77" i="1"/>
  <c r="P77" i="1"/>
  <c r="R75" i="1"/>
  <c r="Q75" i="1"/>
  <c r="P75" i="1"/>
  <c r="S74" i="1"/>
  <c r="S73" i="1"/>
  <c r="R71" i="1"/>
  <c r="Q71" i="1"/>
  <c r="P71" i="1"/>
  <c r="R69" i="1"/>
  <c r="Q69" i="1"/>
  <c r="P69" i="1"/>
  <c r="R60" i="1"/>
  <c r="Q60" i="1"/>
  <c r="P60" i="1"/>
  <c r="R57" i="1"/>
  <c r="R61" i="1" s="1"/>
  <c r="R62" i="1" s="1"/>
  <c r="Q57" i="1"/>
  <c r="Q61" i="1" s="1"/>
  <c r="Q62" i="1" s="1"/>
  <c r="P57" i="1"/>
  <c r="R50" i="1"/>
  <c r="Q50" i="1"/>
  <c r="P50" i="1"/>
  <c r="R49" i="1"/>
  <c r="Q49" i="1"/>
  <c r="P49" i="1"/>
  <c r="R45" i="1"/>
  <c r="Q45" i="1"/>
  <c r="Q51" i="1" s="1"/>
  <c r="P45" i="1"/>
  <c r="P51" i="1" s="1"/>
  <c r="AD44" i="1"/>
  <c r="W44" i="1"/>
  <c r="U44" i="1"/>
  <c r="S44" i="1"/>
  <c r="X44" i="1"/>
  <c r="AC44" i="1"/>
  <c r="M44" i="1"/>
  <c r="G44" i="1"/>
  <c r="AE29" i="1"/>
  <c r="AD29" i="1"/>
  <c r="AC29" i="1"/>
  <c r="AB29" i="1"/>
  <c r="AA29" i="1"/>
  <c r="Y29" i="1"/>
  <c r="X29" i="1"/>
  <c r="W29" i="1"/>
  <c r="V29" i="1"/>
  <c r="U29" i="1"/>
  <c r="R20" i="1"/>
  <c r="Q20" i="1"/>
  <c r="P20" i="1"/>
  <c r="V16" i="1"/>
  <c r="R16" i="1"/>
  <c r="R96" i="1" s="1"/>
  <c r="R90" i="1" s="1"/>
  <c r="R15" i="1"/>
  <c r="R87" i="1" s="1"/>
  <c r="Q15" i="1"/>
  <c r="Q87" i="1" s="1"/>
  <c r="P15" i="1"/>
  <c r="P87" i="1" s="1"/>
  <c r="R13" i="1"/>
  <c r="Q13" i="1"/>
  <c r="P13" i="1"/>
  <c r="AB27" i="1"/>
  <c r="R22" i="1" l="1"/>
  <c r="Q16" i="1"/>
  <c r="Q96" i="1" s="1"/>
  <c r="Q90" i="1" s="1"/>
  <c r="R14" i="1"/>
  <c r="Q22" i="1"/>
  <c r="AD16" i="1"/>
  <c r="Y44" i="1"/>
  <c r="R18" i="1"/>
  <c r="P16" i="1"/>
  <c r="S16" i="1" s="1"/>
  <c r="O53" i="1"/>
  <c r="J85" i="1"/>
  <c r="C96" i="1"/>
  <c r="G16" i="1"/>
  <c r="O20" i="1"/>
  <c r="P53" i="1"/>
  <c r="P52" i="1"/>
  <c r="K96" i="1"/>
  <c r="W16" i="1"/>
  <c r="M16" i="1"/>
  <c r="P85" i="1"/>
  <c r="P86" i="1" s="1"/>
  <c r="AB13" i="1"/>
  <c r="P14" i="1"/>
  <c r="U16" i="1"/>
  <c r="P21" i="1"/>
  <c r="L96" i="1"/>
  <c r="X16" i="1"/>
  <c r="C75" i="1"/>
  <c r="C59" i="1"/>
  <c r="C15" i="1"/>
  <c r="C87" i="1" s="1"/>
  <c r="C71" i="1"/>
  <c r="U34" i="1"/>
  <c r="U17" i="1"/>
  <c r="S123" i="1"/>
  <c r="S115" i="1"/>
  <c r="S106" i="1"/>
  <c r="S118" i="1"/>
  <c r="S101" i="1"/>
  <c r="S121" i="1"/>
  <c r="S113" i="1"/>
  <c r="S104" i="1"/>
  <c r="S124" i="1"/>
  <c r="S116" i="1"/>
  <c r="S107" i="1"/>
  <c r="S119" i="1"/>
  <c r="S102" i="1"/>
  <c r="S122" i="1"/>
  <c r="S114" i="1"/>
  <c r="S105" i="1"/>
  <c r="S125" i="1"/>
  <c r="S117" i="1"/>
  <c r="S108" i="1"/>
  <c r="S91" i="1"/>
  <c r="S92" i="1"/>
  <c r="S66" i="1"/>
  <c r="S100" i="1"/>
  <c r="S93" i="1"/>
  <c r="S120" i="1"/>
  <c r="S94" i="1"/>
  <c r="S68" i="1"/>
  <c r="S103" i="1"/>
  <c r="S95" i="1"/>
  <c r="S79" i="1"/>
  <c r="O75" i="1"/>
  <c r="S78" i="1"/>
  <c r="S67" i="1"/>
  <c r="AA17" i="1"/>
  <c r="AA34" i="1"/>
  <c r="D15" i="1"/>
  <c r="D87" i="1" s="1"/>
  <c r="D71" i="1"/>
  <c r="Q80" i="1"/>
  <c r="Q85" i="1"/>
  <c r="Q86" i="1" s="1"/>
  <c r="D96" i="1"/>
  <c r="R17" i="1"/>
  <c r="R23" i="1"/>
  <c r="AE44" i="1"/>
  <c r="R80" i="1"/>
  <c r="R85" i="1"/>
  <c r="R86" i="1" s="1"/>
  <c r="Q14" i="1"/>
  <c r="E96" i="1"/>
  <c r="O96" i="1"/>
  <c r="U27" i="1"/>
  <c r="AA16" i="1"/>
  <c r="Q21" i="1"/>
  <c r="P22" i="1"/>
  <c r="I20" i="1"/>
  <c r="U24" i="1"/>
  <c r="R51" i="1"/>
  <c r="I75" i="1"/>
  <c r="AA51" i="1"/>
  <c r="U62" i="1"/>
  <c r="U36" i="1"/>
  <c r="U58" i="1"/>
  <c r="U46" i="1"/>
  <c r="U43" i="1"/>
  <c r="U52" i="1"/>
  <c r="U33" i="1"/>
  <c r="J75" i="1"/>
  <c r="V62" i="1"/>
  <c r="J71" i="1"/>
  <c r="V52" i="1"/>
  <c r="I96" i="1"/>
  <c r="AB16" i="1"/>
  <c r="V17" i="1"/>
  <c r="R21" i="1"/>
  <c r="D75" i="1"/>
  <c r="E75" i="1"/>
  <c r="E15" i="1"/>
  <c r="F96" i="1"/>
  <c r="K75" i="1"/>
  <c r="J96" i="1"/>
  <c r="J20" i="1"/>
  <c r="V24" i="1"/>
  <c r="V27" i="1"/>
  <c r="V34" i="1"/>
  <c r="AB44" i="1"/>
  <c r="V44" i="1"/>
  <c r="Q53" i="1"/>
  <c r="Q52" i="1"/>
  <c r="AC52" i="1" s="1"/>
  <c r="AC51" i="1"/>
  <c r="P80" i="1"/>
  <c r="AA44" i="1"/>
  <c r="P61" i="1"/>
  <c r="AB57" i="1"/>
  <c r="S75" i="1"/>
  <c r="Q23" i="1" l="1"/>
  <c r="Q24" i="1" s="1"/>
  <c r="P17" i="1"/>
  <c r="Q17" i="1"/>
  <c r="Q18" i="1"/>
  <c r="AC16" i="1"/>
  <c r="D18" i="1"/>
  <c r="Q28" i="1"/>
  <c r="Q25" i="1"/>
  <c r="Q37" i="1"/>
  <c r="Q109" i="1"/>
  <c r="Q99" i="1" s="1"/>
  <c r="P96" i="1"/>
  <c r="P90" i="1" s="1"/>
  <c r="S90" i="1" s="1"/>
  <c r="P18" i="1"/>
  <c r="P23" i="1"/>
  <c r="W45" i="1"/>
  <c r="K48" i="1"/>
  <c r="K47" i="1"/>
  <c r="AC45" i="1"/>
  <c r="I21" i="1"/>
  <c r="J21" i="1"/>
  <c r="AB21" i="1" s="1"/>
  <c r="AB20" i="1"/>
  <c r="V43" i="1"/>
  <c r="AB43" i="1"/>
  <c r="D85" i="1"/>
  <c r="D86" i="1" s="1"/>
  <c r="D14" i="1"/>
  <c r="I126" i="1"/>
  <c r="U31" i="1"/>
  <c r="R109" i="1"/>
  <c r="R99" i="1" s="1"/>
  <c r="R37" i="1"/>
  <c r="R25" i="1"/>
  <c r="R28" i="1"/>
  <c r="R24" i="1"/>
  <c r="D39" i="1"/>
  <c r="D38" i="1"/>
  <c r="S56" i="1"/>
  <c r="O15" i="1"/>
  <c r="O39" i="1" s="1"/>
  <c r="AA56" i="1"/>
  <c r="S65" i="1"/>
  <c r="S71" i="1" s="1"/>
  <c r="O71" i="1"/>
  <c r="C109" i="1"/>
  <c r="C28" i="1"/>
  <c r="C30" i="1" s="1"/>
  <c r="C25" i="1"/>
  <c r="AC37" i="1"/>
  <c r="U19" i="1"/>
  <c r="S20" i="1"/>
  <c r="AA20" i="1"/>
  <c r="O21" i="1"/>
  <c r="D126" i="1"/>
  <c r="AB46" i="1"/>
  <c r="V46" i="1"/>
  <c r="V19" i="1"/>
  <c r="AB19" i="1"/>
  <c r="AB17" i="1"/>
  <c r="S69" i="1"/>
  <c r="C126" i="1"/>
  <c r="G96" i="1"/>
  <c r="E39" i="1"/>
  <c r="E38" i="1"/>
  <c r="V61" i="1"/>
  <c r="E53" i="1"/>
  <c r="W34" i="1"/>
  <c r="E87" i="1"/>
  <c r="E18" i="1"/>
  <c r="J38" i="1"/>
  <c r="V37" i="1"/>
  <c r="I71" i="1"/>
  <c r="U57" i="1"/>
  <c r="I59" i="1"/>
  <c r="R52" i="1"/>
  <c r="R53" i="1"/>
  <c r="D47" i="1"/>
  <c r="D48" i="1"/>
  <c r="O109" i="1"/>
  <c r="O28" i="1"/>
  <c r="S23" i="1"/>
  <c r="AA23" i="1"/>
  <c r="AA46" i="1"/>
  <c r="C53" i="1"/>
  <c r="C38" i="1"/>
  <c r="C39" i="1"/>
  <c r="C18" i="1"/>
  <c r="U56" i="1"/>
  <c r="I15" i="1"/>
  <c r="I14" i="1" s="1"/>
  <c r="W51" i="1"/>
  <c r="K53" i="1"/>
  <c r="P62" i="1"/>
  <c r="AB62" i="1" s="1"/>
  <c r="AB61" i="1"/>
  <c r="V56" i="1"/>
  <c r="AB56" i="1"/>
  <c r="J15" i="1"/>
  <c r="E85" i="1"/>
  <c r="E14" i="1"/>
  <c r="E59" i="1"/>
  <c r="E60" i="1" s="1"/>
  <c r="E71" i="1"/>
  <c r="J59" i="1"/>
  <c r="V57" i="1"/>
  <c r="J80" i="1"/>
  <c r="U37" i="1"/>
  <c r="I38" i="1"/>
  <c r="U38" i="1" s="1"/>
  <c r="V36" i="1"/>
  <c r="AB36" i="1"/>
  <c r="D80" i="1"/>
  <c r="AA24" i="1"/>
  <c r="O59" i="1"/>
  <c r="S57" i="1"/>
  <c r="AA57" i="1"/>
  <c r="AA52" i="1"/>
  <c r="S51" i="1"/>
  <c r="AC53" i="1"/>
  <c r="V51" i="1"/>
  <c r="J53" i="1"/>
  <c r="K126" i="1"/>
  <c r="W31" i="1"/>
  <c r="W24" i="1"/>
  <c r="K71" i="1"/>
  <c r="E48" i="1"/>
  <c r="E47" i="1"/>
  <c r="E80" i="1"/>
  <c r="AB58" i="1"/>
  <c r="V58" i="1"/>
  <c r="I80" i="1"/>
  <c r="U51" i="1"/>
  <c r="I53" i="1"/>
  <c r="AA53" i="1" s="1"/>
  <c r="D53" i="1"/>
  <c r="D59" i="1"/>
  <c r="D60" i="1" s="1"/>
  <c r="Q30" i="1"/>
  <c r="Q31" i="1" s="1"/>
  <c r="O85" i="1"/>
  <c r="S13" i="1"/>
  <c r="AA13" i="1"/>
  <c r="O48" i="1"/>
  <c r="O47" i="1"/>
  <c r="S45" i="1"/>
  <c r="AA45" i="1"/>
  <c r="AA58" i="1"/>
  <c r="W46" i="1"/>
  <c r="E28" i="1"/>
  <c r="AB51" i="1"/>
  <c r="S96" i="1"/>
  <c r="S17" i="1"/>
  <c r="AE16" i="1"/>
  <c r="J109" i="1"/>
  <c r="J28" i="1"/>
  <c r="V23" i="1"/>
  <c r="AB23" i="1"/>
  <c r="U45" i="1"/>
  <c r="I48" i="1"/>
  <c r="I47" i="1"/>
  <c r="U61" i="1"/>
  <c r="AA33" i="1"/>
  <c r="S33" i="1"/>
  <c r="O126" i="1"/>
  <c r="AA31" i="1"/>
  <c r="AA61" i="1"/>
  <c r="S61" i="1"/>
  <c r="C60" i="1"/>
  <c r="M96" i="1"/>
  <c r="Y16" i="1"/>
  <c r="AB52" i="1"/>
  <c r="W43" i="1"/>
  <c r="AC43" i="1"/>
  <c r="E126" i="1"/>
  <c r="E109" i="1"/>
  <c r="E25" i="1"/>
  <c r="AC46" i="1"/>
  <c r="V45" i="1"/>
  <c r="J48" i="1"/>
  <c r="J47" i="1"/>
  <c r="I109" i="1"/>
  <c r="U23" i="1"/>
  <c r="I28" i="1"/>
  <c r="V33" i="1"/>
  <c r="AB33" i="1"/>
  <c r="Q39" i="1"/>
  <c r="Q38" i="1"/>
  <c r="AA27" i="1"/>
  <c r="S27" i="1"/>
  <c r="AA37" i="1"/>
  <c r="O38" i="1"/>
  <c r="AA43" i="1"/>
  <c r="S43" i="1"/>
  <c r="AA62" i="1"/>
  <c r="C47" i="1"/>
  <c r="C48" i="1"/>
  <c r="AB53" i="1"/>
  <c r="V13" i="1"/>
  <c r="AC24" i="1"/>
  <c r="AC57" i="1"/>
  <c r="W57" i="1"/>
  <c r="W52" i="1"/>
  <c r="J126" i="1"/>
  <c r="V31" i="1"/>
  <c r="D109" i="1"/>
  <c r="D25" i="1"/>
  <c r="D28" i="1"/>
  <c r="D30" i="1" s="1"/>
  <c r="D20" i="1"/>
  <c r="I85" i="1"/>
  <c r="U13" i="1"/>
  <c r="AB45" i="1"/>
  <c r="S19" i="1"/>
  <c r="AA19" i="1"/>
  <c r="O80" i="1"/>
  <c r="S77" i="1"/>
  <c r="S80" i="1" s="1"/>
  <c r="C85" i="1"/>
  <c r="C86" i="1" s="1"/>
  <c r="C14" i="1"/>
  <c r="C80" i="1"/>
  <c r="AA36" i="1"/>
  <c r="S36" i="1"/>
  <c r="E20" i="1"/>
  <c r="C20" i="1"/>
  <c r="U20" i="1" s="1"/>
  <c r="E86" i="1" l="1"/>
  <c r="U14" i="1"/>
  <c r="I25" i="1"/>
  <c r="U25" i="1" s="1"/>
  <c r="AA21" i="1"/>
  <c r="O22" i="1"/>
  <c r="O14" i="1"/>
  <c r="AA14" i="1" s="1"/>
  <c r="I39" i="1"/>
  <c r="U39" i="1" s="1"/>
  <c r="P37" i="1"/>
  <c r="P25" i="1"/>
  <c r="P109" i="1"/>
  <c r="P99" i="1" s="1"/>
  <c r="S99" i="1" s="1"/>
  <c r="P24" i="1"/>
  <c r="AB24" i="1" s="1"/>
  <c r="P28" i="1"/>
  <c r="AA38" i="1"/>
  <c r="V53" i="1"/>
  <c r="W53" i="1"/>
  <c r="O25" i="1"/>
  <c r="AA47" i="1"/>
  <c r="E30" i="1"/>
  <c r="AC19" i="1"/>
  <c r="W19" i="1"/>
  <c r="I87" i="1"/>
  <c r="I86" i="1" s="1"/>
  <c r="U15" i="1"/>
  <c r="I18" i="1"/>
  <c r="U18" i="1" s="1"/>
  <c r="AA28" i="1"/>
  <c r="O30" i="1"/>
  <c r="U59" i="1"/>
  <c r="I60" i="1"/>
  <c r="U60" i="1" s="1"/>
  <c r="S15" i="1"/>
  <c r="S22" i="1" s="1"/>
  <c r="R39" i="1"/>
  <c r="R38" i="1"/>
  <c r="W61" i="1"/>
  <c r="AC61" i="1"/>
  <c r="AC36" i="1"/>
  <c r="W36" i="1"/>
  <c r="W27" i="1"/>
  <c r="AC27" i="1"/>
  <c r="I22" i="1"/>
  <c r="M122" i="1"/>
  <c r="M123" i="1"/>
  <c r="M104" i="1"/>
  <c r="M114" i="1"/>
  <c r="M115" i="1"/>
  <c r="M124" i="1"/>
  <c r="M100" i="1"/>
  <c r="M105" i="1"/>
  <c r="M106" i="1"/>
  <c r="M116" i="1"/>
  <c r="M125" i="1"/>
  <c r="M118" i="1"/>
  <c r="M107" i="1"/>
  <c r="M117" i="1"/>
  <c r="M101" i="1"/>
  <c r="M119" i="1"/>
  <c r="M102" i="1"/>
  <c r="M108" i="1"/>
  <c r="M121" i="1"/>
  <c r="L71" i="1"/>
  <c r="M120" i="1"/>
  <c r="M113" i="1"/>
  <c r="M103" i="1"/>
  <c r="J87" i="1"/>
  <c r="J86" i="1" s="1"/>
  <c r="V15" i="1"/>
  <c r="J18" i="1"/>
  <c r="J14" i="1"/>
  <c r="AB15" i="1"/>
  <c r="I30" i="1"/>
  <c r="U28" i="1"/>
  <c r="AB47" i="1"/>
  <c r="V47" i="1"/>
  <c r="G119" i="1"/>
  <c r="G120" i="1"/>
  <c r="G122" i="1"/>
  <c r="G102" i="1"/>
  <c r="G103" i="1"/>
  <c r="G104" i="1"/>
  <c r="F15" i="1"/>
  <c r="G113" i="1"/>
  <c r="G123" i="1"/>
  <c r="G107" i="1"/>
  <c r="G114" i="1"/>
  <c r="G115" i="1"/>
  <c r="G101" i="1"/>
  <c r="G105" i="1"/>
  <c r="G106" i="1"/>
  <c r="G100" i="1"/>
  <c r="G117" i="1"/>
  <c r="G121" i="1"/>
  <c r="G124" i="1"/>
  <c r="G125" i="1"/>
  <c r="G118" i="1"/>
  <c r="G116" i="1"/>
  <c r="G108" i="1"/>
  <c r="Q126" i="1"/>
  <c r="Q112" i="1" s="1"/>
  <c r="Q34" i="1"/>
  <c r="AC34" i="1" s="1"/>
  <c r="AC31" i="1"/>
  <c r="K59" i="1"/>
  <c r="AB48" i="1"/>
  <c r="J49" i="1"/>
  <c r="J50" i="1"/>
  <c r="V48" i="1"/>
  <c r="S62" i="1"/>
  <c r="J25" i="1"/>
  <c r="S48" i="1"/>
  <c r="O50" i="1"/>
  <c r="AA48" i="1"/>
  <c r="O49" i="1"/>
  <c r="S53" i="1"/>
  <c r="S52" i="1"/>
  <c r="J39" i="1"/>
  <c r="K85" i="1"/>
  <c r="W13" i="1"/>
  <c r="AC13" i="1"/>
  <c r="E22" i="1"/>
  <c r="E21" i="1"/>
  <c r="W56" i="1"/>
  <c r="K15" i="1"/>
  <c r="AC56" i="1"/>
  <c r="U47" i="1"/>
  <c r="V28" i="1"/>
  <c r="J30" i="1"/>
  <c r="U53" i="1"/>
  <c r="AB59" i="1"/>
  <c r="V59" i="1"/>
  <c r="J60" i="1"/>
  <c r="AC58" i="1"/>
  <c r="W58" i="1"/>
  <c r="AD52" i="1"/>
  <c r="AD24" i="1"/>
  <c r="AC47" i="1"/>
  <c r="W47" i="1"/>
  <c r="W37" i="1"/>
  <c r="K38" i="1"/>
  <c r="W38" i="1" s="1"/>
  <c r="C22" i="1"/>
  <c r="C21" i="1"/>
  <c r="U21" i="1" s="1"/>
  <c r="D22" i="1"/>
  <c r="D21" i="1"/>
  <c r="V21" i="1" s="1"/>
  <c r="W17" i="1"/>
  <c r="AC17" i="1"/>
  <c r="K80" i="1"/>
  <c r="I49" i="1"/>
  <c r="I50" i="1"/>
  <c r="U48" i="1"/>
  <c r="W62" i="1"/>
  <c r="AC62" i="1"/>
  <c r="V38" i="1"/>
  <c r="S21" i="1"/>
  <c r="R30" i="1"/>
  <c r="R31" i="1" s="1"/>
  <c r="J22" i="1"/>
  <c r="AC48" i="1"/>
  <c r="K49" i="1"/>
  <c r="K50" i="1"/>
  <c r="W48" i="1"/>
  <c r="AC33" i="1"/>
  <c r="W33" i="1"/>
  <c r="S47" i="1"/>
  <c r="S46" i="1"/>
  <c r="K109" i="1"/>
  <c r="K28" i="1"/>
  <c r="W23" i="1"/>
  <c r="AC23" i="1"/>
  <c r="K20" i="1"/>
  <c r="C50" i="1"/>
  <c r="C49" i="1"/>
  <c r="S85" i="1"/>
  <c r="S14" i="1"/>
  <c r="E50" i="1"/>
  <c r="E49" i="1"/>
  <c r="O60" i="1"/>
  <c r="AA60" i="1" s="1"/>
  <c r="S59" i="1"/>
  <c r="AA59" i="1"/>
  <c r="S109" i="1"/>
  <c r="S28" i="1"/>
  <c r="S24" i="1"/>
  <c r="D50" i="1"/>
  <c r="D49" i="1"/>
  <c r="O87" i="1"/>
  <c r="O86" i="1" s="1"/>
  <c r="AA15" i="1"/>
  <c r="O18" i="1"/>
  <c r="V20" i="1"/>
  <c r="S25" i="1" l="1"/>
  <c r="AA18" i="1"/>
  <c r="AA50" i="1"/>
  <c r="AA39" i="1"/>
  <c r="AA25" i="1"/>
  <c r="AB37" i="1"/>
  <c r="P39" i="1"/>
  <c r="AB39" i="1" s="1"/>
  <c r="P38" i="1"/>
  <c r="AB38" i="1" s="1"/>
  <c r="S37" i="1"/>
  <c r="AA49" i="1"/>
  <c r="P30" i="1"/>
  <c r="P31" i="1" s="1"/>
  <c r="AB28" i="1"/>
  <c r="U22" i="1"/>
  <c r="R126" i="1"/>
  <c r="R112" i="1" s="1"/>
  <c r="R34" i="1"/>
  <c r="AD34" i="1" s="1"/>
  <c r="AD31" i="1"/>
  <c r="L109" i="1"/>
  <c r="L28" i="1"/>
  <c r="X23" i="1"/>
  <c r="L20" i="1"/>
  <c r="AD23" i="1"/>
  <c r="L126" i="1"/>
  <c r="X31" i="1"/>
  <c r="AD19" i="1"/>
  <c r="X19" i="1"/>
  <c r="X43" i="1"/>
  <c r="AD43" i="1"/>
  <c r="X46" i="1"/>
  <c r="AD46" i="1"/>
  <c r="S60" i="1"/>
  <c r="K87" i="1"/>
  <c r="K86" i="1" s="1"/>
  <c r="W15" i="1"/>
  <c r="K18" i="1"/>
  <c r="AC15" i="1"/>
  <c r="K30" i="1"/>
  <c r="W28" i="1"/>
  <c r="AC28" i="1"/>
  <c r="AA22" i="1"/>
  <c r="G73" i="1"/>
  <c r="G75" i="1" s="1"/>
  <c r="F75" i="1"/>
  <c r="F39" i="1"/>
  <c r="F38" i="1"/>
  <c r="X27" i="1"/>
  <c r="AD27" i="1"/>
  <c r="X51" i="1"/>
  <c r="L53" i="1"/>
  <c r="AD51" i="1"/>
  <c r="AD33" i="1"/>
  <c r="X33" i="1"/>
  <c r="X58" i="1"/>
  <c r="AD58" i="1"/>
  <c r="X62" i="1"/>
  <c r="AD62" i="1"/>
  <c r="S87" i="1"/>
  <c r="S86" i="1" s="1"/>
  <c r="S18" i="1"/>
  <c r="V30" i="1"/>
  <c r="AB50" i="1"/>
  <c r="V50" i="1"/>
  <c r="F53" i="1"/>
  <c r="F59" i="1"/>
  <c r="F60" i="1" s="1"/>
  <c r="U30" i="1"/>
  <c r="L85" i="1"/>
  <c r="X13" i="1"/>
  <c r="AD13" i="1"/>
  <c r="X61" i="1"/>
  <c r="AD61" i="1"/>
  <c r="X56" i="1"/>
  <c r="AD56" i="1"/>
  <c r="L15" i="1"/>
  <c r="L25" i="1" s="1"/>
  <c r="AC50" i="1"/>
  <c r="W50" i="1"/>
  <c r="V49" i="1"/>
  <c r="AB49" i="1"/>
  <c r="F85" i="1"/>
  <c r="F14" i="1"/>
  <c r="AC38" i="1"/>
  <c r="X36" i="1"/>
  <c r="AD36" i="1"/>
  <c r="F126" i="1"/>
  <c r="F109" i="1"/>
  <c r="F25" i="1"/>
  <c r="F28" i="1"/>
  <c r="F30" i="1" s="1"/>
  <c r="G30" i="1" s="1"/>
  <c r="F20" i="1"/>
  <c r="L75" i="1"/>
  <c r="M73" i="1"/>
  <c r="M75" i="1" s="1"/>
  <c r="AD57" i="1"/>
  <c r="X57" i="1"/>
  <c r="L59" i="1"/>
  <c r="F80" i="1"/>
  <c r="K21" i="1"/>
  <c r="K22" i="1"/>
  <c r="W20" i="1"/>
  <c r="AC20" i="1"/>
  <c r="U50" i="1"/>
  <c r="V60" i="1"/>
  <c r="AB60" i="1"/>
  <c r="K14" i="1"/>
  <c r="V25" i="1"/>
  <c r="AB25" i="1"/>
  <c r="AB30" i="1"/>
  <c r="F71" i="1"/>
  <c r="G15" i="1"/>
  <c r="G71" i="1"/>
  <c r="V14" i="1"/>
  <c r="AB14" i="1"/>
  <c r="X52" i="1"/>
  <c r="L38" i="1"/>
  <c r="X37" i="1"/>
  <c r="L39" i="1"/>
  <c r="X39" i="1" s="1"/>
  <c r="W49" i="1"/>
  <c r="AC49" i="1"/>
  <c r="K39" i="1"/>
  <c r="V39" i="1"/>
  <c r="S49" i="1"/>
  <c r="S50" i="1"/>
  <c r="AE46" i="1"/>
  <c r="V22" i="1"/>
  <c r="AB22" i="1"/>
  <c r="U49" i="1"/>
  <c r="P126" i="1"/>
  <c r="P112" i="1" s="1"/>
  <c r="P34" i="1"/>
  <c r="AB34" i="1" s="1"/>
  <c r="AB31" i="1"/>
  <c r="S31" i="1"/>
  <c r="W59" i="1"/>
  <c r="K60" i="1"/>
  <c r="AC59" i="1"/>
  <c r="K25" i="1"/>
  <c r="F87" i="1"/>
  <c r="F18" i="1"/>
  <c r="F48" i="1"/>
  <c r="F47" i="1"/>
  <c r="V18" i="1"/>
  <c r="AB18" i="1"/>
  <c r="L80" i="1"/>
  <c r="X34" i="1"/>
  <c r="X17" i="1"/>
  <c r="AD17" i="1"/>
  <c r="X24" i="1"/>
  <c r="L47" i="1"/>
  <c r="X45" i="1"/>
  <c r="L48" i="1"/>
  <c r="AD45" i="1"/>
  <c r="M71" i="1"/>
  <c r="Y62" i="1"/>
  <c r="Y58" i="1"/>
  <c r="Y52" i="1"/>
  <c r="Y34" i="1"/>
  <c r="AD37" i="1"/>
  <c r="AA30" i="1"/>
  <c r="S30" i="1"/>
  <c r="S112" i="1" l="1"/>
  <c r="S38" i="1"/>
  <c r="S39" i="1"/>
  <c r="X38" i="1"/>
  <c r="X53" i="1"/>
  <c r="AD53" i="1"/>
  <c r="X28" i="1"/>
  <c r="L30" i="1"/>
  <c r="AD28" i="1"/>
  <c r="Y27" i="1"/>
  <c r="AE27" i="1"/>
  <c r="M47" i="1"/>
  <c r="M48" i="1"/>
  <c r="Y45" i="1"/>
  <c r="AE45" i="1"/>
  <c r="Y57" i="1"/>
  <c r="M59" i="1"/>
  <c r="AE57" i="1"/>
  <c r="AE62" i="1"/>
  <c r="S126" i="1"/>
  <c r="AE31" i="1"/>
  <c r="S34" i="1"/>
  <c r="AE34" i="1" s="1"/>
  <c r="G39" i="1"/>
  <c r="G38" i="1"/>
  <c r="G87" i="1"/>
  <c r="G18" i="1"/>
  <c r="AE58" i="1"/>
  <c r="W18" i="1"/>
  <c r="AC18" i="1"/>
  <c r="Y43" i="1"/>
  <c r="AE43" i="1"/>
  <c r="L49" i="1"/>
  <c r="AD48" i="1"/>
  <c r="L50" i="1"/>
  <c r="X48" i="1"/>
  <c r="G53" i="1"/>
  <c r="G80" i="1"/>
  <c r="X59" i="1"/>
  <c r="L60" i="1"/>
  <c r="AD59" i="1"/>
  <c r="Y24" i="1"/>
  <c r="Y36" i="1"/>
  <c r="AE36" i="1"/>
  <c r="W25" i="1"/>
  <c r="AC25" i="1"/>
  <c r="G47" i="1"/>
  <c r="G48" i="1"/>
  <c r="G59" i="1"/>
  <c r="G60" i="1" s="1"/>
  <c r="Y56" i="1"/>
  <c r="M15" i="1"/>
  <c r="M14" i="1" s="1"/>
  <c r="AE56" i="1"/>
  <c r="M85" i="1"/>
  <c r="Y13" i="1"/>
  <c r="M80" i="1"/>
  <c r="AE13" i="1"/>
  <c r="M109" i="1"/>
  <c r="Y23" i="1"/>
  <c r="M28" i="1"/>
  <c r="M20" i="1"/>
  <c r="AE23" i="1"/>
  <c r="Y61" i="1"/>
  <c r="AE61" i="1"/>
  <c r="AD47" i="1"/>
  <c r="X47" i="1"/>
  <c r="G126" i="1"/>
  <c r="AE52" i="1"/>
  <c r="W22" i="1"/>
  <c r="AC22" i="1"/>
  <c r="L87" i="1"/>
  <c r="L86" i="1" s="1"/>
  <c r="AD15" i="1"/>
  <c r="X15" i="1"/>
  <c r="L18" i="1"/>
  <c r="AE24" i="1"/>
  <c r="Y17" i="1"/>
  <c r="AE17" i="1"/>
  <c r="Y37" i="1"/>
  <c r="M38" i="1"/>
  <c r="AE37" i="1"/>
  <c r="M53" i="1"/>
  <c r="Y51" i="1"/>
  <c r="AE51" i="1"/>
  <c r="W14" i="1"/>
  <c r="AC14" i="1"/>
  <c r="W21" i="1"/>
  <c r="AC21" i="1"/>
  <c r="L14" i="1"/>
  <c r="AD20" i="1"/>
  <c r="L22" i="1"/>
  <c r="X20" i="1"/>
  <c r="L21" i="1"/>
  <c r="Y19" i="1"/>
  <c r="AE19" i="1"/>
  <c r="F50" i="1"/>
  <c r="F49" i="1"/>
  <c r="W60" i="1"/>
  <c r="AC60" i="1"/>
  <c r="W39" i="1"/>
  <c r="AC39" i="1"/>
  <c r="G85" i="1"/>
  <c r="G14" i="1"/>
  <c r="F86" i="1"/>
  <c r="W30" i="1"/>
  <c r="AC30" i="1"/>
  <c r="X25" i="1"/>
  <c r="AD25" i="1"/>
  <c r="M126" i="1"/>
  <c r="Y31" i="1"/>
  <c r="Y33" i="1"/>
  <c r="AE33" i="1"/>
  <c r="Y46" i="1"/>
  <c r="AD38" i="1"/>
  <c r="G109" i="1"/>
  <c r="G25" i="1"/>
  <c r="G28" i="1"/>
  <c r="G20" i="1"/>
  <c r="F21" i="1"/>
  <c r="F22" i="1"/>
  <c r="AD39" i="1"/>
  <c r="G86" i="1" l="1"/>
  <c r="M39" i="1"/>
  <c r="AE39" i="1" s="1"/>
  <c r="M25" i="1"/>
  <c r="Y25" i="1" s="1"/>
  <c r="AD49" i="1"/>
  <c r="X49" i="1"/>
  <c r="Y47" i="1"/>
  <c r="AE47" i="1"/>
  <c r="Y53" i="1"/>
  <c r="AE53" i="1"/>
  <c r="X14" i="1"/>
  <c r="AD14" i="1"/>
  <c r="M87" i="1"/>
  <c r="M86" i="1" s="1"/>
  <c r="Y15" i="1"/>
  <c r="M18" i="1"/>
  <c r="AE15" i="1"/>
  <c r="G22" i="1"/>
  <c r="G21" i="1"/>
  <c r="X18" i="1"/>
  <c r="AD18" i="1"/>
  <c r="M22" i="1"/>
  <c r="Y20" i="1"/>
  <c r="M21" i="1"/>
  <c r="AE20" i="1"/>
  <c r="M60" i="1"/>
  <c r="Y59" i="1"/>
  <c r="AE59" i="1"/>
  <c r="Y38" i="1"/>
  <c r="AE38" i="1"/>
  <c r="Y28" i="1"/>
  <c r="AE28" i="1"/>
  <c r="X30" i="1"/>
  <c r="AD30" i="1"/>
  <c r="M30" i="1"/>
  <c r="X21" i="1"/>
  <c r="AD21" i="1"/>
  <c r="Y39" i="1"/>
  <c r="AE25" i="1"/>
  <c r="Y14" i="1"/>
  <c r="AE14" i="1"/>
  <c r="G50" i="1"/>
  <c r="G49" i="1"/>
  <c r="X60" i="1"/>
  <c r="AD60" i="1"/>
  <c r="X50" i="1"/>
  <c r="AD50" i="1"/>
  <c r="X22" i="1"/>
  <c r="AD22" i="1"/>
  <c r="M49" i="1"/>
  <c r="M50" i="1"/>
  <c r="Y48" i="1"/>
  <c r="AE48" i="1"/>
  <c r="Y30" i="1" l="1"/>
  <c r="AE30" i="1"/>
  <c r="Y60" i="1"/>
  <c r="AE60" i="1"/>
  <c r="Y21" i="1"/>
  <c r="AE21" i="1"/>
  <c r="Y18" i="1"/>
  <c r="AE18" i="1"/>
  <c r="Y49" i="1"/>
  <c r="AE49" i="1"/>
  <c r="Y50" i="1"/>
  <c r="AE50" i="1"/>
  <c r="Y22" i="1"/>
  <c r="AE22" i="1"/>
</calcChain>
</file>

<file path=xl/sharedStrings.xml><?xml version="1.0" encoding="utf-8"?>
<sst xmlns="http://schemas.openxmlformats.org/spreadsheetml/2006/main" count="163" uniqueCount="115">
  <si>
    <t>SUPPLEMENTAL FINANCIAL INFORMATION</t>
  </si>
  <si>
    <t>Q1 2023</t>
  </si>
  <si>
    <t>This information includes non-GAAP measures as discussed in Footnote #1.</t>
  </si>
  <si>
    <t>(in millions except percentages and per share data)</t>
  </si>
  <si>
    <t>2022 Y/Y %</t>
  </si>
  <si>
    <t>2023 Y/Y %</t>
  </si>
  <si>
    <t>Q1</t>
  </si>
  <si>
    <t>Q2</t>
  </si>
  <si>
    <t>Q3</t>
  </si>
  <si>
    <t>Q4</t>
  </si>
  <si>
    <t>Full Year</t>
  </si>
  <si>
    <t>NON-GAAP PROFIT &amp; LOSS</t>
  </si>
  <si>
    <t>Total Rackspace</t>
  </si>
  <si>
    <t>Revenue</t>
  </si>
  <si>
    <t>Total Revenue</t>
  </si>
  <si>
    <t>Pass-through infrastructure resale costs</t>
  </si>
  <si>
    <r>
      <t xml:space="preserve">Total Non-GAAP Net Revenue </t>
    </r>
    <r>
      <rPr>
        <vertAlign val="superscript"/>
        <sz val="11"/>
        <color theme="1"/>
        <rFont val="Calibri"/>
        <family val="2"/>
        <scheme val="minor"/>
      </rPr>
      <t>(2)</t>
    </r>
  </si>
  <si>
    <t>Non-GAAP Gross Profit</t>
  </si>
  <si>
    <t>Non-GAAP Gross Margin</t>
  </si>
  <si>
    <t>Non-GAAP Net Gross Margin</t>
  </si>
  <si>
    <r>
      <t xml:space="preserve">Corporate Functions </t>
    </r>
    <r>
      <rPr>
        <vertAlign val="superscript"/>
        <sz val="11"/>
        <color theme="1"/>
        <rFont val="Calibri"/>
        <family val="2"/>
        <scheme val="minor"/>
      </rPr>
      <t>(3)</t>
    </r>
  </si>
  <si>
    <t>Total Non-GAAP SG&amp;A</t>
  </si>
  <si>
    <t>SG&amp;A as % of Total Revenue</t>
  </si>
  <si>
    <t>SG&amp;A as % of Total Non-GAAP Net Revenue</t>
  </si>
  <si>
    <t>Non-GAAP Operating Profit</t>
  </si>
  <si>
    <t>Non-GAAP Operating Margin</t>
  </si>
  <si>
    <t>Non-GAAP Net Operating Margin</t>
  </si>
  <si>
    <r>
      <t xml:space="preserve">Non-GAAP Other Income (Expense) </t>
    </r>
    <r>
      <rPr>
        <vertAlign val="superscript"/>
        <sz val="11"/>
        <color theme="1"/>
        <rFont val="Calibri"/>
        <family val="2"/>
        <scheme val="minor"/>
      </rPr>
      <t>(4)</t>
    </r>
  </si>
  <si>
    <t>Adj Pretax Income</t>
  </si>
  <si>
    <t>Non-GAAP Tax Rate</t>
  </si>
  <si>
    <t>Non-GAAP Taxes</t>
  </si>
  <si>
    <t>Non-GAAP Net Income (Loss)</t>
  </si>
  <si>
    <t>Non-GAAP Net Income</t>
  </si>
  <si>
    <t>Non-GAAP Weighted Avg. Diluted Shares Outstanding</t>
  </si>
  <si>
    <t>Non-GAAP Earnings (Loss) Per Share</t>
  </si>
  <si>
    <t>Depreciation</t>
  </si>
  <si>
    <t>Adjusted EBITDA</t>
  </si>
  <si>
    <t>Adj. EBITDA</t>
  </si>
  <si>
    <t>As % of Total Revenue</t>
  </si>
  <si>
    <t>As % of Total Non-GAAP Net Revenue</t>
  </si>
  <si>
    <t>SEGMENT NON-GAAP PROFIT &amp; LOSS</t>
  </si>
  <si>
    <t>Public Cloud</t>
  </si>
  <si>
    <r>
      <t xml:space="preserve">Non-GAAP Net Revenue </t>
    </r>
    <r>
      <rPr>
        <vertAlign val="superscript"/>
        <sz val="11"/>
        <color theme="1"/>
        <rFont val="Calibri"/>
        <family val="2"/>
        <scheme val="minor"/>
      </rPr>
      <t>(2)</t>
    </r>
  </si>
  <si>
    <t>Segment SG&amp;A</t>
  </si>
  <si>
    <t>SG&amp;A as % of Revenue</t>
  </si>
  <si>
    <t>SG&amp;A as % of Non-GAAP Net Revenue</t>
  </si>
  <si>
    <r>
      <t xml:space="preserve">Segment Operating Profit </t>
    </r>
    <r>
      <rPr>
        <vertAlign val="superscript"/>
        <sz val="11"/>
        <color theme="1"/>
        <rFont val="Calibri"/>
        <family val="2"/>
        <scheme val="minor"/>
      </rPr>
      <t>(5)</t>
    </r>
  </si>
  <si>
    <t>Segment Operating Margin</t>
  </si>
  <si>
    <t>Segment Net Operating Margin</t>
  </si>
  <si>
    <t>Private Cloud</t>
  </si>
  <si>
    <t>BALANCE SHEET &amp; CASH FLOWS</t>
  </si>
  <si>
    <t>Cash Flows from Operating Activities</t>
  </si>
  <si>
    <t>Cash Flows from Investing Activities</t>
  </si>
  <si>
    <t>Cash Flows from Financing Activities</t>
  </si>
  <si>
    <t>FX impact on cash</t>
  </si>
  <si>
    <t>Net Change in Cash</t>
  </si>
  <si>
    <r>
      <t xml:space="preserve">Free Cash Flow </t>
    </r>
    <r>
      <rPr>
        <vertAlign val="superscript"/>
        <sz val="11"/>
        <color theme="1"/>
        <rFont val="Calibri"/>
        <family val="2"/>
        <scheme val="minor"/>
      </rPr>
      <t>(6)</t>
    </r>
  </si>
  <si>
    <t>Cash and Cash Equivalents</t>
  </si>
  <si>
    <t>Undrawn Revolver Balance</t>
  </si>
  <si>
    <t>Total Available Liquidity</t>
  </si>
  <si>
    <t>Total CapEx</t>
  </si>
  <si>
    <t>Cash CapEx</t>
  </si>
  <si>
    <r>
      <t xml:space="preserve">Non-Cash CapEx </t>
    </r>
    <r>
      <rPr>
        <vertAlign val="superscript"/>
        <sz val="11"/>
        <color theme="1"/>
        <rFont val="Calibri"/>
        <family val="2"/>
        <scheme val="minor"/>
      </rPr>
      <t>(7)</t>
    </r>
  </si>
  <si>
    <t>Total CapEx as a % of Total Revenue</t>
  </si>
  <si>
    <t>GAAP TO NON-GAAP RECONS</t>
  </si>
  <si>
    <t>GAAP Revenue</t>
  </si>
  <si>
    <t>Non-GAAP Net Revenue</t>
  </si>
  <si>
    <t>Gross Profit</t>
  </si>
  <si>
    <t>GAAP Gross Profit</t>
  </si>
  <si>
    <t>Share-based compensation expense</t>
  </si>
  <si>
    <t xml:space="preserve">Other compensation expense </t>
  </si>
  <si>
    <t>Purchase accounting impact on expense</t>
  </si>
  <si>
    <t xml:space="preserve">Restructuring and transformation expenses </t>
  </si>
  <si>
    <t>Hosted Exchange incident expenses</t>
  </si>
  <si>
    <t>Operating Profit</t>
  </si>
  <si>
    <t>GAAP Income (Loss) from Operations</t>
  </si>
  <si>
    <t>Special bonuses and other compensation expense</t>
  </si>
  <si>
    <t xml:space="preserve">Transaction-related adjustments, net </t>
  </si>
  <si>
    <t>Impairment of goodwill</t>
  </si>
  <si>
    <t>Impairment of assets</t>
  </si>
  <si>
    <t>Gain on sale of land</t>
  </si>
  <si>
    <t xml:space="preserve">Amortization of intangible assets </t>
  </si>
  <si>
    <t>Net Income</t>
  </si>
  <si>
    <t>GAAP Net Income (Loss)</t>
  </si>
  <si>
    <t>Net (gain) loss on divestiture and investments</t>
  </si>
  <si>
    <t>(Gain) loss on debt extinguishment</t>
  </si>
  <si>
    <t>Other (income) expense, net</t>
  </si>
  <si>
    <t xml:space="preserve">Tax effect of non-GAAP adjustments </t>
  </si>
  <si>
    <t>Footnotes:</t>
  </si>
  <si>
    <t>(1) To provide investors with additional information in connection with our results as determined in accordance with generally accepted accounting principles in the United States (“GAAP”), we disclose Non-GAAP Earnings (Loss) Per Share, Non-GAAP Operating Profit, Non-GAAP Net Income (Loss), and Adjusted EBITDA as non-GAAP financial measures. These non-GAAP financial measures are not measures of financial performance in accordance with GAAP and may exclude items that are significant in understanding and assessing our financial results. Therefore, these measures should not be considered in isolation or as an alternative or superior to GAAP measures. You should be aware that our presentation of these measures may not be comparable to similarly-titled measures used by other companies. 
We present these non-GAAP financial measures to provide investors with meaningful supplemental financial information, in addition to the financial information presented on a GAAP basis. Rackspace Technology management believes that excluding items such as the impacts from foreign currency rate fluctuations on our international business operations or certain costs, losses and gains that may not be indicative of, or are unrelated to, our core operating results, and that may vary in frequency or magnitude, enhances the comparability of our results and provides a better baseline for analyzing trends in our business. Rackspace Technology management believes the non-GAAP measures provided are also considered important measures by financial analysts covering Rackspace Technology as equity research analysts continue to publish estimates and research notes based on our non-GAAP commentary.</t>
  </si>
  <si>
    <t>(2) Non-GAAP Net Revenue applies net-accounting to public cloud infrastructure resale revenue. This means only the profit element of infrastructure resale is included in Non-GAAP Net Revenue in addition to public cloud services and private cloud revenues.</t>
  </si>
  <si>
    <t>(3) Corporate Functions represents expenses related to our centralized corporate departments that provide services to the segments like accounting, information technology, marketing, legal, and human resources that are not allocated to the segments.</t>
  </si>
  <si>
    <t>(4) Non-GAAP Other Income (Expense) only includes interest expense</t>
  </si>
  <si>
    <t>(5) Segment Operating Profit is defined as segment revenue less expenses directly attributable to running the respective segments’ business. These expenses exclude centralized corporate function costs.</t>
  </si>
  <si>
    <t>(6) Free cash flows is calculated as cash flows from operating activities as presented in the statement of cash flows under GAAP, less cash capital expenditures.</t>
  </si>
  <si>
    <t>(7) Non-Cash CapEx represents CapEx that is put on lease or otherwise has not been paid out in cash.</t>
  </si>
  <si>
    <t>Amounts may not add due to rounding</t>
  </si>
  <si>
    <t>Definitions</t>
  </si>
  <si>
    <t>Non-GAAP Net Revenue assumes net-accounting to public cloud infrastructure resale revenue. This means only the profit element of infrastructure resale is included in Non-GAAP Net Revenue in addition to public cloud services and private cloud revenues. Non-GAAP Net Revenue excludes the costs we pass through to infrastructure resale cloud providers.</t>
  </si>
  <si>
    <t xml:space="preserve">Non-GAAP Gross Profit </t>
  </si>
  <si>
    <t>We present Non-GAAP Gross Profit because we believe the measure is useful in analyzing trends in our underlying, recurring gross margins. We define Non-GAAP Gross Profit as gross profit, adjusted to exclude the impact of share-based compensation expense and other non-recurring or unusual compensation items, purchase accounting-related effects, certain business transformation-related costs, and costs related to the Hosted Exchange incident.</t>
  </si>
  <si>
    <t>Corporate Functions</t>
  </si>
  <si>
    <t>We define Corporate Functions as costs that are not allocated to segments. These costs are related to centralized corporate functions that provide services to the segments in areas such as accounting, information technology, marketing, legal and human resources.</t>
  </si>
  <si>
    <t xml:space="preserve">Non-GAAP Operating Profit </t>
  </si>
  <si>
    <t>We define Non-GAAP Operating Profit as income (loss) from operations adjusted to exclude the impact of non-cash charges for share-based compensation, special bonuses and other compensation expense, transaction-related costs and adjustments, restructuring and transformation charges, costs related to the Hosted Exchange incident, the amortization of acquired intangible assets, goodwill and asset impairment charges, and certain other non-operating, non-recurring or non-core gains and losses.</t>
  </si>
  <si>
    <t>Segment Operating Profit</t>
  </si>
  <si>
    <t>We define Segment Operating Profit as segment revenue less expenses directly attributable to running the respective segments’ business. These expenses exclude centralized corporate function costs.</t>
  </si>
  <si>
    <t>Non-GAAP Tax Expense Rate</t>
  </si>
  <si>
    <t>We utilize an estimated structural long-term non-GAAP tax rate in order to provide consistency across reporting periods, removing the effect of non-recurring tax adjustments, which include but are not limited to tax rate changes, U.S. tax reform, share-based compensation, audit conclusions and changes to valuation allowances. We used a structural non-GAAP tax rate of 26% for all periods which reflects the removal of the tax effect of non-GAAP pre-tax adjustments and non-recurring tax adjustments on a year-over-year basis. The non-GAAP tax rate could be subject to change for a variety of reasons, including the rapidly evolving global tax environment, significant changes in our geographic earnings mix including due to acquisition activity, or other changes to our strategy or business operations. We will re-evaluate our long-term non-GAAP tax rate as appropriate. We believe that making these adjustments facilitates a better evaluation of our current operating performance and comparisons to prior periods.</t>
  </si>
  <si>
    <t>We define Non-GAAP Net Income (Loss) as net income (loss) adjusted to exclude the impact of non-cash charges for share-based compensation, special bonuses and other compensation expense, transaction-related costs and adjustments, restructuring and transformation charges, costs related to the Hosted Exchange incident, the amortization of acquired intangible assets, goodwill and asset impairment charges, and certain other non-operating, non-recurring or non-core gains and losses, as well as the tax effects of these non-GAAP adjustments.</t>
  </si>
  <si>
    <t>Non-GAAP Weighted Average Shares</t>
  </si>
  <si>
    <t xml:space="preserve">Reflects impact of awards that would have been anti-dilutive to net loss per share, and therefore not included in the calculation, but would be dilutive to Non-GAAP EPS and are therefore included in the share count for purposes of this non-GAAP measure. Potential common share equivalents consist of shares issuable upon the exercise of stock options, vesting of restricted stock units (including performance-based restricted stock units) or purchases under the Employee Stock Purchase Plan (the "ESPP"), as well as contingent shares associated with our acquisition of Datapipe Parent, Inc. Certain of our potential common share equivalents are contingent on Apollo achieving pre-established performance targets based on a multiple of their invested capital ("MOIC"), which are included in the denominator for the entire period if such shares would be issuable as of the end of the reporting period assuming the end of the reporting period was the end of the contingency period. </t>
  </si>
  <si>
    <t xml:space="preserve">Non-GAAP Earnings (Loss) Per Share </t>
  </si>
  <si>
    <t xml:space="preserve">We define Non-GAAP Earnings (Loss) Per Share as Non-GAAP Net Income (Loss) divided by our GAAP weighted average number of shares outstanding for the period on a diluted basis and further adjusted for the weighted average number of shares associated with securities which are anti-dilutive to GAAP loss per share but dilutive to Non-GAAP Earnings (Loss) Per Share. Management uses Non-GAAP Earnings (Loss) Per Share to evaluate the performance of our business on a comparable basis from period to period, including by adjusting for the impact of the issuance of shares that would be dilutive to Non-GAAP Earnings (Loss) Per Share. </t>
  </si>
  <si>
    <t>We define Adjusted EBITDA as net income (loss) adjusted to exclude the impact of non-cash charges for share-based compensation, special bonuses and other compensation expense, transaction-related costs and adjustments, restructuring and transformation charges, costs related to the Hosted Exchange incident, certain other non-operating, non-recurring or non-core gains and losses, interest expense, income taxes, depreciation and amortization, and goodwill and asset impairment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</si>
</sst>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3" formatCode="_(* #,##0.00_);_(* \(#,##0.00\);_(* &quot;-&quot;??_);_(@_)"/>
    <numFmt numFmtId="164" formatCode="_(* #,##0.0_);_(* \(#,##0.0\);_(* &quot;-&quot;??_);_(@_)"/>
    <numFmt numFmtId="165" formatCode="0.0%;\(0.0%\)"/>
    <numFmt numFmtId="166" formatCode="0.0%"/>
    <numFmt numFmtId="167" formatCode="0.0\ &quot;pts&quot;;\(0.0\ &quot;pts&quot;\)"/>
    <numFmt numFmtId="168" formatCode="#,##0.0_);\(#,##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vertAlign val="superscript"/>
      <sz val="11"/>
      <color theme="1"/>
      <name val="Calibri"/>
      <family val="2"/>
      <scheme val="minor"/>
    </font>
    <font>
      <b/>
      <sz val="11"/>
      <name val="Calibri"/>
      <family val="2"/>
      <scheme val="minor"/>
    </font>
    <font>
      <sz val="11"/>
      <color theme="1"/>
      <name val="Arial"/>
      <family val="2"/>
    </font>
    <font>
      <i/>
      <sz val="11"/>
      <name val="Calibri"/>
      <family val="2"/>
      <scheme val="minor"/>
    </font>
    <font>
      <sz val="11"/>
      <color rgb="FF0000FF"/>
      <name val="Calibri"/>
      <family val="2"/>
      <scheme val="minor"/>
    </font>
    <font>
      <b/>
      <sz val="10"/>
      <color theme="1"/>
      <name val="Calibri"/>
      <family val="2"/>
      <scheme val="minor"/>
    </font>
    <font>
      <sz val="10"/>
      <color theme="1"/>
      <name val="Calibri"/>
      <family val="2"/>
      <scheme val="minor"/>
    </font>
    <font>
      <b/>
      <sz val="12"/>
      <color theme="0"/>
      <name val="Arial"/>
      <family val="2"/>
    </font>
    <font>
      <sz val="12"/>
      <color theme="0"/>
      <name val="Arial"/>
      <family val="2"/>
    </font>
    <font>
      <sz val="12"/>
      <color theme="1"/>
      <name val="Arial"/>
      <family val="2"/>
    </font>
    <font>
      <b/>
      <sz val="11"/>
      <color rgb="FF000000"/>
      <name val="Arial"/>
      <family val="2"/>
    </font>
    <font>
      <b/>
      <sz val="11"/>
      <color theme="1"/>
      <name val="Arial"/>
      <family val="2"/>
    </font>
  </fonts>
  <fills count="5">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8" tint="0.59999389629810485"/>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cellStyleXfs>
  <cellXfs count="166">
    <xf numFmtId="0" fontId="0" fillId="0" borderId="0" xfId="0"/>
    <xf numFmtId="0" fontId="4" fillId="0" borderId="0" xfId="0" applyFont="1"/>
    <xf numFmtId="0" fontId="3" fillId="0" borderId="0" xfId="0" applyFont="1"/>
    <xf numFmtId="0" fontId="0" fillId="2" borderId="1" xfId="0" applyFill="1" applyBorder="1"/>
    <xf numFmtId="0" fontId="0" fillId="2" borderId="5" xfId="0" applyFill="1" applyBorder="1"/>
    <xf numFmtId="0" fontId="2" fillId="2" borderId="6" xfId="0" applyFont="1" applyFill="1" applyBorder="1" applyAlignment="1">
      <alignment horizontal="center"/>
    </xf>
    <xf numFmtId="0" fontId="0" fillId="0" borderId="7" xfId="0" applyBorder="1"/>
    <xf numFmtId="164" fontId="0" fillId="0" borderId="8" xfId="1" applyNumberFormat="1" applyFont="1" applyBorder="1"/>
    <xf numFmtId="164" fontId="0" fillId="0" borderId="0" xfId="1" applyNumberFormat="1" applyFont="1"/>
    <xf numFmtId="164" fontId="0" fillId="0" borderId="9" xfId="1" applyNumberFormat="1" applyFont="1" applyBorder="1"/>
    <xf numFmtId="164" fontId="0" fillId="0" borderId="0" xfId="1" applyNumberFormat="1" applyFont="1" applyFill="1"/>
    <xf numFmtId="0" fontId="4" fillId="0" borderId="10" xfId="0" applyFont="1" applyBorder="1"/>
    <xf numFmtId="0" fontId="5" fillId="0" borderId="10" xfId="0" applyFont="1" applyBorder="1"/>
    <xf numFmtId="0" fontId="0" fillId="0" borderId="10" xfId="0" applyBorder="1" applyAlignment="1">
      <alignment horizontal="left" indent="1"/>
    </xf>
    <xf numFmtId="164" fontId="6" fillId="0" borderId="9" xfId="1" applyNumberFormat="1" applyFont="1" applyBorder="1"/>
    <xf numFmtId="165" fontId="6" fillId="0" borderId="8" xfId="2" applyNumberFormat="1" applyFont="1" applyBorder="1"/>
    <xf numFmtId="165" fontId="6" fillId="0" borderId="0" xfId="2" applyNumberFormat="1" applyFont="1"/>
    <xf numFmtId="165" fontId="1" fillId="0" borderId="9" xfId="2" applyNumberFormat="1" applyFont="1" applyBorder="1"/>
    <xf numFmtId="0" fontId="0" fillId="3" borderId="10" xfId="0" applyFill="1" applyBorder="1" applyAlignment="1">
      <alignment horizontal="left" indent="2"/>
    </xf>
    <xf numFmtId="164" fontId="1" fillId="3" borderId="8" xfId="1" applyNumberFormat="1" applyFont="1" applyFill="1" applyBorder="1"/>
    <xf numFmtId="164" fontId="1" fillId="3" borderId="0" xfId="1" applyNumberFormat="1" applyFont="1" applyFill="1"/>
    <xf numFmtId="164" fontId="1" fillId="3" borderId="9" xfId="1" applyNumberFormat="1" applyFont="1" applyFill="1" applyBorder="1"/>
    <xf numFmtId="164" fontId="1" fillId="0" borderId="0" xfId="1" applyNumberFormat="1" applyFont="1" applyFill="1"/>
    <xf numFmtId="165" fontId="6" fillId="3" borderId="8" xfId="2" applyNumberFormat="1" applyFont="1" applyFill="1" applyBorder="1"/>
    <xf numFmtId="165" fontId="6" fillId="3" borderId="0" xfId="2" applyNumberFormat="1" applyFont="1" applyFill="1"/>
    <xf numFmtId="165" fontId="1" fillId="3" borderId="9" xfId="2" applyNumberFormat="1" applyFont="1" applyFill="1" applyBorder="1"/>
    <xf numFmtId="166" fontId="0" fillId="0" borderId="0" xfId="2" applyNumberFormat="1" applyFont="1" applyFill="1"/>
    <xf numFmtId="164" fontId="1" fillId="0" borderId="8" xfId="1" applyNumberFormat="1" applyFont="1" applyFill="1" applyBorder="1"/>
    <xf numFmtId="164" fontId="1" fillId="0" borderId="9" xfId="1" applyNumberFormat="1" applyFont="1" applyFill="1" applyBorder="1"/>
    <xf numFmtId="165" fontId="6" fillId="0" borderId="8" xfId="2" applyNumberFormat="1" applyFont="1" applyFill="1" applyBorder="1"/>
    <xf numFmtId="165" fontId="6" fillId="0" borderId="0" xfId="2" applyNumberFormat="1" applyFont="1" applyFill="1"/>
    <xf numFmtId="165" fontId="1" fillId="0" borderId="9" xfId="2" applyNumberFormat="1" applyFont="1" applyFill="1" applyBorder="1"/>
    <xf numFmtId="0" fontId="3" fillId="3" borderId="10" xfId="0" applyFont="1" applyFill="1" applyBorder="1" applyAlignment="1">
      <alignment horizontal="left" indent="1"/>
    </xf>
    <xf numFmtId="164" fontId="3" fillId="3" borderId="8" xfId="1" applyNumberFormat="1" applyFont="1" applyFill="1" applyBorder="1"/>
    <xf numFmtId="164" fontId="3" fillId="3" borderId="0" xfId="1" applyNumberFormat="1" applyFont="1" applyFill="1"/>
    <xf numFmtId="164" fontId="3" fillId="3" borderId="9" xfId="1" applyNumberFormat="1" applyFont="1" applyFill="1" applyBorder="1"/>
    <xf numFmtId="164" fontId="3" fillId="0" borderId="0" xfId="1" applyNumberFormat="1" applyFont="1" applyFill="1"/>
    <xf numFmtId="165" fontId="8" fillId="3" borderId="8" xfId="2" applyNumberFormat="1" applyFont="1" applyFill="1" applyBorder="1"/>
    <xf numFmtId="165" fontId="8" fillId="3" borderId="0" xfId="2" applyNumberFormat="1" applyFont="1" applyFill="1"/>
    <xf numFmtId="165" fontId="3" fillId="3" borderId="9" xfId="2" applyNumberFormat="1" applyFont="1" applyFill="1" applyBorder="1"/>
    <xf numFmtId="166" fontId="6" fillId="0" borderId="8" xfId="2" applyNumberFormat="1" applyFont="1" applyFill="1" applyBorder="1"/>
    <xf numFmtId="166" fontId="6" fillId="0" borderId="0" xfId="2" applyNumberFormat="1" applyFont="1" applyFill="1"/>
    <xf numFmtId="166" fontId="1" fillId="0" borderId="9" xfId="2" applyNumberFormat="1" applyFont="1" applyFill="1" applyBorder="1"/>
    <xf numFmtId="166" fontId="1" fillId="0" borderId="0" xfId="2" applyNumberFormat="1" applyFont="1" applyFill="1"/>
    <xf numFmtId="167" fontId="10" fillId="0" borderId="8" xfId="3" applyNumberFormat="1" applyFont="1" applyBorder="1"/>
    <xf numFmtId="167" fontId="10" fillId="0" borderId="0" xfId="3" applyNumberFormat="1" applyFont="1"/>
    <xf numFmtId="167" fontId="10" fillId="0" borderId="10" xfId="3" applyNumberFormat="1" applyFont="1" applyBorder="1"/>
    <xf numFmtId="167" fontId="10" fillId="0" borderId="9" xfId="3" applyNumberFormat="1" applyFont="1" applyBorder="1"/>
    <xf numFmtId="0" fontId="0" fillId="3" borderId="10" xfId="0" applyFill="1" applyBorder="1" applyAlignment="1">
      <alignment horizontal="left" indent="1"/>
    </xf>
    <xf numFmtId="166" fontId="1" fillId="3" borderId="8" xfId="2" applyNumberFormat="1" applyFont="1" applyFill="1" applyBorder="1"/>
    <xf numFmtId="166" fontId="1" fillId="3" borderId="0" xfId="2" applyNumberFormat="1" applyFont="1" applyFill="1"/>
    <xf numFmtId="166" fontId="1" fillId="3" borderId="9" xfId="2" applyNumberFormat="1" applyFont="1" applyFill="1" applyBorder="1"/>
    <xf numFmtId="166" fontId="6" fillId="3" borderId="0" xfId="2" applyNumberFormat="1" applyFont="1" applyFill="1"/>
    <xf numFmtId="167" fontId="10" fillId="3" borderId="8" xfId="3" applyNumberFormat="1" applyFont="1" applyFill="1" applyBorder="1"/>
    <xf numFmtId="167" fontId="10" fillId="3" borderId="0" xfId="3" applyNumberFormat="1" applyFont="1" applyFill="1"/>
    <xf numFmtId="167" fontId="10" fillId="3" borderId="10" xfId="3" applyNumberFormat="1" applyFont="1" applyFill="1" applyBorder="1"/>
    <xf numFmtId="167" fontId="10" fillId="3" borderId="9" xfId="3" applyNumberFormat="1" applyFont="1" applyFill="1" applyBorder="1"/>
    <xf numFmtId="0" fontId="0" fillId="0" borderId="10" xfId="0" applyBorder="1" applyAlignment="1">
      <alignment horizontal="left" indent="2"/>
    </xf>
    <xf numFmtId="168" fontId="1" fillId="0" borderId="8" xfId="1" applyNumberFormat="1" applyFont="1" applyFill="1" applyBorder="1"/>
    <xf numFmtId="168" fontId="1" fillId="0" borderId="0" xfId="1" applyNumberFormat="1" applyFont="1" applyFill="1"/>
    <xf numFmtId="168" fontId="1" fillId="0" borderId="9" xfId="1" applyNumberFormat="1" applyFont="1" applyFill="1" applyBorder="1"/>
    <xf numFmtId="168" fontId="11" fillId="4" borderId="0" xfId="1" applyNumberFormat="1" applyFont="1" applyFill="1"/>
    <xf numFmtId="164" fontId="6" fillId="0" borderId="9" xfId="1" applyNumberFormat="1" applyFont="1" applyFill="1" applyBorder="1"/>
    <xf numFmtId="164" fontId="0" fillId="3" borderId="8" xfId="1" applyNumberFormat="1" applyFont="1" applyFill="1" applyBorder="1"/>
    <xf numFmtId="164" fontId="0" fillId="3" borderId="0" xfId="1" applyNumberFormat="1" applyFont="1" applyFill="1"/>
    <xf numFmtId="164" fontId="0" fillId="3" borderId="9" xfId="1" applyNumberFormat="1" applyFont="1" applyFill="1" applyBorder="1"/>
    <xf numFmtId="164" fontId="6" fillId="3" borderId="0" xfId="1" applyNumberFormat="1" applyFont="1" applyFill="1"/>
    <xf numFmtId="166" fontId="0" fillId="0" borderId="8" xfId="2" applyNumberFormat="1" applyFont="1" applyFill="1" applyBorder="1"/>
    <xf numFmtId="166" fontId="0" fillId="0" borderId="9" xfId="2" applyNumberFormat="1" applyFont="1" applyFill="1" applyBorder="1"/>
    <xf numFmtId="166" fontId="0" fillId="3" borderId="8" xfId="2" applyNumberFormat="1" applyFont="1" applyFill="1" applyBorder="1"/>
    <xf numFmtId="166" fontId="0" fillId="3" borderId="0" xfId="2" applyNumberFormat="1" applyFont="1" applyFill="1"/>
    <xf numFmtId="166" fontId="0" fillId="3" borderId="9" xfId="2" applyNumberFormat="1" applyFont="1" applyFill="1" applyBorder="1"/>
    <xf numFmtId="0" fontId="3" fillId="0" borderId="10" xfId="0" applyFont="1" applyBorder="1" applyAlignment="1">
      <alignment horizontal="left" indent="1"/>
    </xf>
    <xf numFmtId="164" fontId="3" fillId="0" borderId="8" xfId="1" applyNumberFormat="1" applyFont="1" applyFill="1" applyBorder="1"/>
    <xf numFmtId="164" fontId="3" fillId="0" borderId="9" xfId="1" applyNumberFormat="1" applyFont="1" applyFill="1" applyBorder="1"/>
    <xf numFmtId="165" fontId="8" fillId="0" borderId="8" xfId="2" applyNumberFormat="1" applyFont="1" applyFill="1" applyBorder="1"/>
    <xf numFmtId="165" fontId="8" fillId="0" borderId="0" xfId="2" applyNumberFormat="1" applyFont="1" applyFill="1"/>
    <xf numFmtId="165" fontId="3" fillId="0" borderId="9" xfId="2" applyNumberFormat="1" applyFont="1" applyFill="1" applyBorder="1"/>
    <xf numFmtId="166" fontId="6" fillId="3" borderId="8" xfId="2" applyNumberFormat="1" applyFont="1" applyFill="1" applyBorder="1"/>
    <xf numFmtId="166" fontId="1" fillId="0" borderId="8" xfId="2" applyNumberFormat="1" applyFont="1" applyFill="1" applyBorder="1"/>
    <xf numFmtId="164" fontId="11" fillId="4" borderId="0" xfId="1" applyNumberFormat="1" applyFont="1" applyFill="1"/>
    <xf numFmtId="168" fontId="3" fillId="0" borderId="8" xfId="1" applyNumberFormat="1" applyFont="1" applyFill="1" applyBorder="1"/>
    <xf numFmtId="168" fontId="3" fillId="0" borderId="0" xfId="1" applyNumberFormat="1" applyFont="1" applyFill="1"/>
    <xf numFmtId="168" fontId="3" fillId="0" borderId="9" xfId="1" applyNumberFormat="1" applyFont="1" applyFill="1" applyBorder="1"/>
    <xf numFmtId="165" fontId="0" fillId="3" borderId="8" xfId="2" applyNumberFormat="1" applyFont="1" applyFill="1" applyBorder="1"/>
    <xf numFmtId="165" fontId="0" fillId="3" borderId="0" xfId="2" applyNumberFormat="1" applyFont="1" applyFill="1"/>
    <xf numFmtId="165" fontId="0" fillId="3" borderId="9" xfId="2" applyNumberFormat="1" applyFont="1" applyFill="1" applyBorder="1"/>
    <xf numFmtId="165" fontId="0" fillId="0" borderId="0" xfId="2" applyNumberFormat="1" applyFont="1" applyFill="1"/>
    <xf numFmtId="165" fontId="11" fillId="4" borderId="0" xfId="2" applyNumberFormat="1" applyFont="1" applyFill="1"/>
    <xf numFmtId="168" fontId="3" fillId="3" borderId="8" xfId="1" applyNumberFormat="1" applyFont="1" applyFill="1" applyBorder="1"/>
    <xf numFmtId="168" fontId="3" fillId="3" borderId="0" xfId="1" applyNumberFormat="1" applyFont="1" applyFill="1"/>
    <xf numFmtId="168" fontId="3" fillId="3" borderId="9" xfId="1" applyNumberFormat="1" applyFont="1" applyFill="1" applyBorder="1"/>
    <xf numFmtId="7" fontId="0" fillId="3" borderId="8" xfId="1" applyNumberFormat="1" applyFont="1" applyFill="1" applyBorder="1"/>
    <xf numFmtId="7" fontId="0" fillId="3" borderId="0" xfId="1" applyNumberFormat="1" applyFont="1" applyFill="1"/>
    <xf numFmtId="7" fontId="0" fillId="3" borderId="9" xfId="1" applyNumberFormat="1" applyFont="1" applyFill="1" applyBorder="1"/>
    <xf numFmtId="7" fontId="0" fillId="0" borderId="0" xfId="1" applyNumberFormat="1" applyFont="1" applyFill="1"/>
    <xf numFmtId="39" fontId="0" fillId="0" borderId="8" xfId="1" applyNumberFormat="1" applyFont="1" applyFill="1" applyBorder="1"/>
    <xf numFmtId="39" fontId="0" fillId="0" borderId="0" xfId="1" applyNumberFormat="1" applyFont="1" applyFill="1"/>
    <xf numFmtId="39" fontId="0" fillId="0" borderId="9" xfId="1" applyNumberFormat="1" applyFont="1" applyFill="1" applyBorder="1"/>
    <xf numFmtId="168" fontId="0" fillId="0" borderId="8" xfId="1" applyNumberFormat="1" applyFont="1" applyFill="1" applyBorder="1"/>
    <xf numFmtId="168" fontId="0" fillId="0" borderId="0" xfId="1" applyNumberFormat="1" applyFont="1" applyFill="1" applyBorder="1"/>
    <xf numFmtId="168" fontId="0" fillId="0" borderId="9" xfId="1" applyNumberFormat="1" applyFont="1" applyFill="1" applyBorder="1"/>
    <xf numFmtId="168" fontId="11" fillId="4" borderId="0" xfId="1" applyNumberFormat="1" applyFont="1" applyFill="1" applyBorder="1"/>
    <xf numFmtId="0" fontId="0" fillId="3" borderId="11" xfId="0" applyFill="1" applyBorder="1" applyAlignment="1">
      <alignment horizontal="left" indent="1"/>
    </xf>
    <xf numFmtId="166" fontId="0" fillId="3" borderId="12" xfId="2" applyNumberFormat="1" applyFont="1" applyFill="1" applyBorder="1"/>
    <xf numFmtId="166" fontId="0" fillId="3" borderId="13" xfId="2" applyNumberFormat="1" applyFont="1" applyFill="1" applyBorder="1"/>
    <xf numFmtId="166" fontId="0" fillId="3" borderId="5" xfId="2" applyNumberFormat="1" applyFont="1" applyFill="1" applyBorder="1"/>
    <xf numFmtId="167" fontId="10" fillId="3" borderId="12" xfId="3" applyNumberFormat="1" applyFont="1" applyFill="1" applyBorder="1"/>
    <xf numFmtId="167" fontId="10" fillId="3" borderId="13" xfId="3" applyNumberFormat="1" applyFont="1" applyFill="1" applyBorder="1"/>
    <xf numFmtId="167" fontId="10" fillId="3" borderId="11" xfId="3" applyNumberFormat="1" applyFont="1" applyFill="1" applyBorder="1"/>
    <xf numFmtId="167" fontId="10" fillId="3" borderId="5" xfId="3" applyNumberFormat="1" applyFont="1" applyFill="1" applyBorder="1"/>
    <xf numFmtId="0" fontId="0" fillId="0" borderId="10" xfId="0" applyBorder="1"/>
    <xf numFmtId="164" fontId="6" fillId="0" borderId="8" xfId="1" applyNumberFormat="1" applyFont="1" applyBorder="1"/>
    <xf numFmtId="164" fontId="6" fillId="0" borderId="0" xfId="1" applyNumberFormat="1" applyFont="1"/>
    <xf numFmtId="164" fontId="1" fillId="0" borderId="9" xfId="1" applyNumberFormat="1" applyFont="1" applyBorder="1"/>
    <xf numFmtId="164" fontId="6" fillId="0" borderId="0" xfId="1" applyNumberFormat="1" applyFont="1" applyFill="1"/>
    <xf numFmtId="164" fontId="6" fillId="3" borderId="8" xfId="1" applyNumberFormat="1" applyFont="1" applyFill="1" applyBorder="1"/>
    <xf numFmtId="166" fontId="11" fillId="4" borderId="0" xfId="2" applyNumberFormat="1" applyFont="1" applyFill="1"/>
    <xf numFmtId="0" fontId="0" fillId="0" borderId="11" xfId="0" applyBorder="1" applyAlignment="1">
      <alignment horizontal="left" indent="1"/>
    </xf>
    <xf numFmtId="166" fontId="0" fillId="0" borderId="12" xfId="2" applyNumberFormat="1" applyFont="1" applyFill="1" applyBorder="1"/>
    <xf numFmtId="166" fontId="0" fillId="0" borderId="13" xfId="2" applyNumberFormat="1" applyFont="1" applyFill="1" applyBorder="1"/>
    <xf numFmtId="166" fontId="0" fillId="0" borderId="5" xfId="2" applyNumberFormat="1" applyFont="1" applyFill="1" applyBorder="1"/>
    <xf numFmtId="167" fontId="10" fillId="0" borderId="12" xfId="3" applyNumberFormat="1" applyFont="1" applyBorder="1"/>
    <xf numFmtId="167" fontId="10" fillId="0" borderId="13" xfId="3" applyNumberFormat="1" applyFont="1" applyBorder="1"/>
    <xf numFmtId="167" fontId="10" fillId="0" borderId="11" xfId="3" applyNumberFormat="1" applyFont="1" applyBorder="1"/>
    <xf numFmtId="167" fontId="10" fillId="0" borderId="5" xfId="3" applyNumberFormat="1" applyFont="1" applyBorder="1"/>
    <xf numFmtId="168" fontId="0" fillId="0" borderId="8" xfId="1" applyNumberFormat="1" applyFont="1" applyBorder="1"/>
    <xf numFmtId="168" fontId="0" fillId="0" borderId="0" xfId="1" applyNumberFormat="1" applyFont="1"/>
    <xf numFmtId="168" fontId="0" fillId="0" borderId="9" xfId="1" applyNumberFormat="1" applyFont="1" applyBorder="1"/>
    <xf numFmtId="168" fontId="0" fillId="0" borderId="0" xfId="1" applyNumberFormat="1" applyFont="1" applyFill="1"/>
    <xf numFmtId="168" fontId="1" fillId="3" borderId="8" xfId="1" applyNumberFormat="1" applyFont="1" applyFill="1" applyBorder="1"/>
    <xf numFmtId="168" fontId="1" fillId="3" borderId="0" xfId="1" applyNumberFormat="1" applyFont="1" applyFill="1"/>
    <xf numFmtId="168" fontId="1" fillId="3" borderId="9" xfId="1" applyNumberFormat="1" applyFont="1" applyFill="1" applyBorder="1"/>
    <xf numFmtId="168" fontId="0" fillId="3" borderId="8" xfId="1" applyNumberFormat="1" applyFont="1" applyFill="1" applyBorder="1"/>
    <xf numFmtId="168" fontId="0" fillId="3" borderId="0" xfId="1" applyNumberFormat="1" applyFont="1" applyFill="1"/>
    <xf numFmtId="168" fontId="0" fillId="3" borderId="9" xfId="1" applyNumberFormat="1" applyFont="1" applyFill="1" applyBorder="1"/>
    <xf numFmtId="164" fontId="3" fillId="0" borderId="8" xfId="1" applyNumberFormat="1" applyFont="1" applyBorder="1"/>
    <xf numFmtId="164" fontId="3" fillId="0" borderId="0" xfId="1" applyNumberFormat="1" applyFont="1"/>
    <xf numFmtId="164" fontId="8" fillId="0" borderId="9" xfId="1" applyNumberFormat="1" applyFont="1" applyBorder="1"/>
    <xf numFmtId="164" fontId="8" fillId="0" borderId="9" xfId="1" applyNumberFormat="1" applyFont="1" applyFill="1" applyBorder="1"/>
    <xf numFmtId="164" fontId="6" fillId="3" borderId="9" xfId="1" applyNumberFormat="1" applyFont="1" applyFill="1" applyBorder="1"/>
    <xf numFmtId="0" fontId="3" fillId="0" borderId="11" xfId="0" applyFont="1" applyBorder="1" applyAlignment="1">
      <alignment horizontal="left" indent="1"/>
    </xf>
    <xf numFmtId="164" fontId="3" fillId="0" borderId="12" xfId="1" applyNumberFormat="1" applyFont="1" applyFill="1" applyBorder="1"/>
    <xf numFmtId="164" fontId="3" fillId="0" borderId="13" xfId="1" applyNumberFormat="1" applyFont="1" applyFill="1" applyBorder="1"/>
    <xf numFmtId="164" fontId="8" fillId="0" borderId="5" xfId="1" applyNumberFormat="1" applyFont="1" applyFill="1" applyBorder="1"/>
    <xf numFmtId="168" fontId="0" fillId="0" borderId="0" xfId="1" applyNumberFormat="1" applyFont="1" applyBorder="1"/>
    <xf numFmtId="0" fontId="12" fillId="0" borderId="0" xfId="0" applyFont="1"/>
    <xf numFmtId="0" fontId="13" fillId="0" borderId="0" xfId="0" applyFont="1"/>
    <xf numFmtId="0" fontId="13" fillId="0" borderId="0" xfId="0" applyFont="1" applyAlignment="1">
      <alignment horizontal="left" vertical="center" wrapText="1"/>
    </xf>
    <xf numFmtId="0" fontId="14" fillId="2" borderId="14" xfId="0" applyFont="1" applyFill="1" applyBorder="1" applyAlignment="1">
      <alignment vertical="center" wrapText="1"/>
    </xf>
    <xf numFmtId="0" fontId="15" fillId="2" borderId="15" xfId="0" applyFont="1" applyFill="1" applyBorder="1" applyAlignment="1">
      <alignment vertical="center" wrapText="1"/>
    </xf>
    <xf numFmtId="0" fontId="16" fillId="0" borderId="0" xfId="0" applyFont="1"/>
    <xf numFmtId="0" fontId="17" fillId="0" borderId="16" xfId="0" applyFont="1" applyBorder="1" applyAlignment="1">
      <alignment horizontal="left" vertical="center" wrapText="1" readingOrder="1"/>
    </xf>
    <xf numFmtId="0" fontId="9" fillId="0" borderId="17" xfId="0" applyFont="1" applyBorder="1" applyAlignment="1">
      <alignment vertical="center" wrapText="1"/>
    </xf>
    <xf numFmtId="0" fontId="9" fillId="0" borderId="0" xfId="0" applyFont="1"/>
    <xf numFmtId="0" fontId="18" fillId="0" borderId="18" xfId="0" applyFont="1" applyBorder="1" applyAlignment="1">
      <alignment vertical="center" wrapText="1"/>
    </xf>
    <xf numFmtId="0" fontId="9" fillId="0" borderId="19" xfId="0" applyFont="1" applyBorder="1" applyAlignment="1">
      <alignment vertical="center" wrapText="1"/>
    </xf>
    <xf numFmtId="0" fontId="18" fillId="0" borderId="0" xfId="0" applyFont="1" applyAlignment="1">
      <alignment vertical="center" wrapText="1"/>
    </xf>
    <xf numFmtId="0" fontId="9" fillId="0" borderId="0" xfId="0" applyFont="1" applyAlignment="1">
      <alignment vertical="center" wrapText="1"/>
    </xf>
    <xf numFmtId="0" fontId="18" fillId="0" borderId="0" xfId="0" applyFont="1" applyAlignment="1">
      <alignment wrapText="1"/>
    </xf>
    <xf numFmtId="0" fontId="9" fillId="0" borderId="0" xfId="0" applyFont="1" applyAlignment="1">
      <alignment wrapText="1"/>
    </xf>
    <xf numFmtId="43" fontId="0" fillId="0" borderId="0" xfId="0" applyNumberFormat="1"/>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13" fillId="0" borderId="0" xfId="0" applyFont="1" applyAlignment="1">
      <alignment horizontal="left" vertical="center" wrapText="1"/>
    </xf>
  </cellXfs>
  <cellStyles count="4">
    <cellStyle name="Comma" xfId="1" builtinId="3"/>
    <cellStyle name="Normal" xfId="0" builtinId="0"/>
    <cellStyle name="Normal 1589 5" xfId="3" xr:uid="{58C70BC9-EE4E-4AD7-85EA-445B4A3173EE}"/>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1</xdr:row>
      <xdr:rowOff>156573</xdr:rowOff>
    </xdr:to>
    <xdr:pic>
      <xdr:nvPicPr>
        <xdr:cNvPr id="2" name="Graphic 7">
          <a:extLst>
            <a:ext uri="{FF2B5EF4-FFF2-40B4-BE49-F238E27FC236}">
              <a16:creationId xmlns:a16="http://schemas.microsoft.com/office/drawing/2014/main" id="{91A25C50-E127-4863-912B-D1DCA0A59CB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143000" cy="3470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7C588-D7AE-42DC-9F4B-51011897D9BD}">
  <sheetPr>
    <pageSetUpPr fitToPage="1"/>
  </sheetPr>
  <dimension ref="A3:AF136"/>
  <sheetViews>
    <sheetView showGridLines="0" tabSelected="1" zoomScaleNormal="100" workbookViewId="0">
      <pane xSplit="2" ySplit="9" topLeftCell="M46" activePane="bottomRight" state="frozen"/>
      <selection activeCell="E13" sqref="E13"/>
      <selection pane="topRight" activeCell="E13" sqref="E13"/>
      <selection pane="bottomLeft" activeCell="E13" sqref="E13"/>
      <selection pane="bottomRight" activeCell="C10" sqref="C10"/>
    </sheetView>
  </sheetViews>
  <sheetFormatPr defaultRowHeight="14.4" x14ac:dyDescent="0.3"/>
  <cols>
    <col min="1" max="1" width="49.6640625" customWidth="1"/>
    <col min="2" max="2" width="1.6640625" customWidth="1"/>
    <col min="3" max="3" width="10.44140625" customWidth="1"/>
    <col min="4" max="4" width="9.88671875" customWidth="1"/>
    <col min="5" max="5" width="10.44140625" customWidth="1"/>
    <col min="6" max="6" width="9.88671875" customWidth="1"/>
    <col min="7" max="7" width="10.44140625" customWidth="1"/>
    <col min="8" max="8" width="1.6640625" customWidth="1"/>
    <col min="9" max="9" width="10.44140625" bestFit="1" customWidth="1"/>
    <col min="10" max="11" width="9.88671875" bestFit="1" customWidth="1"/>
    <col min="12" max="13" width="10.44140625" bestFit="1" customWidth="1"/>
    <col min="14" max="14" width="1.6640625" customWidth="1"/>
    <col min="15" max="18" width="9.33203125" customWidth="1"/>
    <col min="19" max="19" width="9.5546875" customWidth="1"/>
    <col min="20" max="20" width="1.6640625" customWidth="1"/>
    <col min="21" max="25" width="11.88671875" customWidth="1"/>
    <col min="26" max="26" width="1.6640625" customWidth="1"/>
    <col min="27" max="31" width="11.88671875" customWidth="1"/>
    <col min="32" max="32" width="1.6640625" customWidth="1"/>
  </cols>
  <sheetData>
    <row r="3" spans="1:32" ht="18" x14ac:dyDescent="0.35">
      <c r="A3" s="1" t="s">
        <v>0</v>
      </c>
    </row>
    <row r="4" spans="1:32" x14ac:dyDescent="0.3">
      <c r="A4" s="2" t="s">
        <v>1</v>
      </c>
    </row>
    <row r="5" spans="1:32" ht="17.25" customHeight="1" x14ac:dyDescent="0.3">
      <c r="A5" t="s">
        <v>2</v>
      </c>
      <c r="C5" s="161"/>
      <c r="D5" s="161"/>
      <c r="E5" s="161"/>
      <c r="F5" s="161"/>
      <c r="G5" s="161"/>
      <c r="H5" s="161"/>
      <c r="I5" s="161"/>
      <c r="J5" s="161"/>
      <c r="K5" s="161"/>
      <c r="L5" s="161"/>
      <c r="M5" s="161"/>
    </row>
    <row r="6" spans="1:32" x14ac:dyDescent="0.3">
      <c r="A6" t="s">
        <v>3</v>
      </c>
      <c r="C6" s="161"/>
      <c r="D6" s="161"/>
      <c r="E6" s="161"/>
      <c r="F6" s="161"/>
      <c r="G6" s="161"/>
      <c r="H6" s="161"/>
      <c r="I6" s="161"/>
      <c r="J6" s="161"/>
      <c r="K6" s="161"/>
      <c r="L6" s="161"/>
      <c r="M6" s="161"/>
    </row>
    <row r="7" spans="1:32" ht="6.6" customHeight="1" x14ac:dyDescent="0.3"/>
    <row r="8" spans="1:32" x14ac:dyDescent="0.3">
      <c r="A8" s="3"/>
      <c r="C8" s="162">
        <v>2021</v>
      </c>
      <c r="D8" s="163"/>
      <c r="E8" s="163"/>
      <c r="F8" s="163"/>
      <c r="G8" s="164"/>
      <c r="I8" s="162">
        <v>2022</v>
      </c>
      <c r="J8" s="163"/>
      <c r="K8" s="163"/>
      <c r="L8" s="163"/>
      <c r="M8" s="164"/>
      <c r="O8" s="162">
        <v>2023</v>
      </c>
      <c r="P8" s="163"/>
      <c r="Q8" s="163"/>
      <c r="R8" s="163"/>
      <c r="S8" s="164"/>
      <c r="U8" s="162" t="s">
        <v>4</v>
      </c>
      <c r="V8" s="163"/>
      <c r="W8" s="163"/>
      <c r="X8" s="163"/>
      <c r="Y8" s="164"/>
      <c r="AA8" s="162" t="s">
        <v>5</v>
      </c>
      <c r="AB8" s="163"/>
      <c r="AC8" s="163"/>
      <c r="AD8" s="163"/>
      <c r="AE8" s="164"/>
    </row>
    <row r="9" spans="1:32" x14ac:dyDescent="0.3">
      <c r="A9" s="4"/>
      <c r="C9" s="5" t="s">
        <v>6</v>
      </c>
      <c r="D9" s="5" t="s">
        <v>7</v>
      </c>
      <c r="E9" s="5" t="s">
        <v>8</v>
      </c>
      <c r="F9" s="5" t="s">
        <v>9</v>
      </c>
      <c r="G9" s="5" t="s">
        <v>10</v>
      </c>
      <c r="I9" s="5" t="s">
        <v>6</v>
      </c>
      <c r="J9" s="5" t="s">
        <v>7</v>
      </c>
      <c r="K9" s="5" t="s">
        <v>8</v>
      </c>
      <c r="L9" s="5" t="s">
        <v>9</v>
      </c>
      <c r="M9" s="5" t="s">
        <v>10</v>
      </c>
      <c r="O9" s="5" t="s">
        <v>6</v>
      </c>
      <c r="P9" s="5" t="s">
        <v>7</v>
      </c>
      <c r="Q9" s="5" t="s">
        <v>8</v>
      </c>
      <c r="R9" s="5" t="s">
        <v>9</v>
      </c>
      <c r="S9" s="5" t="s">
        <v>10</v>
      </c>
      <c r="U9" s="5" t="s">
        <v>6</v>
      </c>
      <c r="V9" s="5" t="s">
        <v>7</v>
      </c>
      <c r="W9" s="5" t="s">
        <v>8</v>
      </c>
      <c r="X9" s="5" t="s">
        <v>9</v>
      </c>
      <c r="Y9" s="5" t="s">
        <v>10</v>
      </c>
      <c r="AA9" s="5" t="s">
        <v>6</v>
      </c>
      <c r="AB9" s="5" t="s">
        <v>7</v>
      </c>
      <c r="AC9" s="5" t="s">
        <v>8</v>
      </c>
      <c r="AD9" s="5" t="s">
        <v>9</v>
      </c>
      <c r="AE9" s="5" t="s">
        <v>10</v>
      </c>
    </row>
    <row r="10" spans="1:32" ht="6.6" customHeight="1" x14ac:dyDescent="0.3">
      <c r="A10" s="6"/>
      <c r="C10" s="7"/>
      <c r="D10" s="8"/>
      <c r="E10" s="8"/>
      <c r="F10" s="8"/>
      <c r="G10" s="9"/>
      <c r="H10" s="10"/>
      <c r="I10" s="7"/>
      <c r="J10" s="8"/>
      <c r="K10" s="8"/>
      <c r="L10" s="8"/>
      <c r="M10" s="9"/>
      <c r="N10" s="10"/>
      <c r="O10" s="7"/>
      <c r="P10" s="8"/>
      <c r="Q10" s="8"/>
      <c r="R10" s="8"/>
      <c r="S10" s="9"/>
      <c r="U10" s="7"/>
      <c r="V10" s="8"/>
      <c r="W10" s="8"/>
      <c r="X10" s="8"/>
      <c r="Y10" s="9"/>
      <c r="AA10" s="7"/>
      <c r="AB10" s="8"/>
      <c r="AC10" s="8"/>
      <c r="AD10" s="8"/>
      <c r="AE10" s="9"/>
    </row>
    <row r="11" spans="1:32" ht="18" customHeight="1" x14ac:dyDescent="0.35">
      <c r="A11" s="11" t="s">
        <v>11</v>
      </c>
      <c r="C11" s="7"/>
      <c r="D11" s="8"/>
      <c r="E11" s="8"/>
      <c r="F11" s="8"/>
      <c r="G11" s="9"/>
      <c r="H11" s="10"/>
      <c r="I11" s="7"/>
      <c r="J11" s="8"/>
      <c r="K11" s="8"/>
      <c r="L11" s="8"/>
      <c r="M11" s="9"/>
      <c r="N11" s="10"/>
      <c r="O11" s="7"/>
      <c r="P11" s="8"/>
      <c r="Q11" s="8"/>
      <c r="R11" s="8"/>
      <c r="S11" s="9"/>
      <c r="U11" s="7"/>
      <c r="V11" s="8"/>
      <c r="W11" s="8"/>
      <c r="X11" s="8"/>
      <c r="Y11" s="9"/>
      <c r="AA11" s="7"/>
      <c r="AB11" s="8"/>
      <c r="AC11" s="8"/>
      <c r="AD11" s="8"/>
      <c r="AE11" s="9"/>
    </row>
    <row r="12" spans="1:32" ht="18" customHeight="1" x14ac:dyDescent="0.3">
      <c r="A12" s="12" t="s">
        <v>12</v>
      </c>
      <c r="C12" s="7"/>
      <c r="D12" s="8"/>
      <c r="E12" s="8"/>
      <c r="F12" s="8"/>
      <c r="G12" s="9"/>
      <c r="H12" s="10"/>
      <c r="I12" s="7"/>
      <c r="J12" s="8"/>
      <c r="K12" s="8"/>
      <c r="L12" s="8"/>
      <c r="M12" s="9"/>
      <c r="N12" s="10"/>
      <c r="O12" s="7"/>
      <c r="P12" s="8"/>
      <c r="Q12" s="8"/>
      <c r="R12" s="8"/>
      <c r="S12" s="9"/>
      <c r="U12" s="7"/>
      <c r="V12" s="8"/>
      <c r="W12" s="8"/>
      <c r="X12" s="8"/>
      <c r="Y12" s="9"/>
      <c r="AA12" s="7"/>
      <c r="AB12" s="8"/>
      <c r="AC12" s="8"/>
      <c r="AD12" s="8"/>
      <c r="AE12" s="9"/>
    </row>
    <row r="13" spans="1:32" x14ac:dyDescent="0.3">
      <c r="A13" s="13" t="s">
        <v>14</v>
      </c>
      <c r="C13" s="7">
        <v>725.9</v>
      </c>
      <c r="D13" s="8">
        <v>743.8</v>
      </c>
      <c r="E13" s="8">
        <v>762.5</v>
      </c>
      <c r="F13" s="8">
        <v>777.3</v>
      </c>
      <c r="G13" s="14">
        <v>3009.5</v>
      </c>
      <c r="H13" s="10"/>
      <c r="I13" s="7">
        <v>775.5</v>
      </c>
      <c r="J13" s="8">
        <v>772.2</v>
      </c>
      <c r="K13" s="8">
        <v>787.60000000000014</v>
      </c>
      <c r="L13" s="8">
        <v>787</v>
      </c>
      <c r="M13" s="14">
        <v>3122.3</v>
      </c>
      <c r="N13" s="10"/>
      <c r="O13" s="7">
        <v>758.7</v>
      </c>
      <c r="P13" s="8">
        <f>ROUND(P43+P56,1)</f>
        <v>0</v>
      </c>
      <c r="Q13" s="8">
        <f>ROUND(Q43+Q56,1)</f>
        <v>0</v>
      </c>
      <c r="R13" s="8">
        <f>ROUND(R43+R56,1)</f>
        <v>0</v>
      </c>
      <c r="S13" s="14">
        <f>SUM(O13:R13)</f>
        <v>758.7</v>
      </c>
      <c r="U13" s="15">
        <f>I13/C13-1</f>
        <v>6.8328970932635347E-2</v>
      </c>
      <c r="V13" s="16">
        <f t="shared" ref="V13:Y16" si="0">J13/D13-1</f>
        <v>3.8182307071793709E-2</v>
      </c>
      <c r="W13" s="16">
        <f t="shared" si="0"/>
        <v>3.2918032786885432E-2</v>
      </c>
      <c r="X13" s="16">
        <f t="shared" si="0"/>
        <v>1.2479094300784865E-2</v>
      </c>
      <c r="Y13" s="17">
        <f t="shared" si="0"/>
        <v>3.7481309187572753E-2</v>
      </c>
      <c r="AA13" s="15">
        <f>O13/I13-1</f>
        <v>-2.1663442940038635E-2</v>
      </c>
      <c r="AB13" s="16">
        <f t="shared" ref="AB13:AD16" si="1">IFERROR(P13/J13-1,"")</f>
        <v>-1</v>
      </c>
      <c r="AC13" s="16">
        <f t="shared" si="1"/>
        <v>-1</v>
      </c>
      <c r="AD13" s="16">
        <f t="shared" si="1"/>
        <v>-1</v>
      </c>
      <c r="AE13" s="17">
        <f t="shared" ref="AE13:AE16" si="2">S13/M13-1</f>
        <v>-0.75700605322999071</v>
      </c>
    </row>
    <row r="14" spans="1:32" x14ac:dyDescent="0.3">
      <c r="A14" s="18" t="s">
        <v>15</v>
      </c>
      <c r="C14" s="19">
        <f>-C13+C15</f>
        <v>-194.19999999999993</v>
      </c>
      <c r="D14" s="20">
        <f t="shared" ref="D14:G14" si="3">-D13+D15</f>
        <v>-214.69999999999993</v>
      </c>
      <c r="E14" s="20">
        <f t="shared" si="3"/>
        <v>-244.39999999999998</v>
      </c>
      <c r="F14" s="20">
        <f t="shared" si="3"/>
        <v>-267.59999999999997</v>
      </c>
      <c r="G14" s="21">
        <f t="shared" si="3"/>
        <v>-920.90000000000009</v>
      </c>
      <c r="H14" s="22"/>
      <c r="I14" s="19">
        <f t="shared" ref="I14:M14" si="4">-I13+I15</f>
        <v>-272.7</v>
      </c>
      <c r="J14" s="20">
        <f t="shared" si="4"/>
        <v>-276.40000000000003</v>
      </c>
      <c r="K14" s="20">
        <f t="shared" si="4"/>
        <v>-298.00000000000011</v>
      </c>
      <c r="L14" s="20">
        <f t="shared" si="4"/>
        <v>-306.3</v>
      </c>
      <c r="M14" s="21">
        <f t="shared" si="4"/>
        <v>-1153.4000000000001</v>
      </c>
      <c r="N14" s="22"/>
      <c r="O14" s="19">
        <f t="shared" ref="O14:S14" si="5">-O13+O15</f>
        <v>-298.90000000000003</v>
      </c>
      <c r="P14" s="20">
        <f t="shared" si="5"/>
        <v>0</v>
      </c>
      <c r="Q14" s="20">
        <f t="shared" si="5"/>
        <v>0</v>
      </c>
      <c r="R14" s="20">
        <f t="shared" si="5"/>
        <v>0</v>
      </c>
      <c r="S14" s="21">
        <f t="shared" si="5"/>
        <v>-298.90000000000003</v>
      </c>
      <c r="U14" s="23">
        <f>I14/C14-1</f>
        <v>0.4042224510813599</v>
      </c>
      <c r="V14" s="24">
        <f t="shared" si="0"/>
        <v>0.28737773637633968</v>
      </c>
      <c r="W14" s="24">
        <f t="shared" si="0"/>
        <v>0.21931260229132632</v>
      </c>
      <c r="X14" s="24">
        <f t="shared" si="0"/>
        <v>0.14461883408071774</v>
      </c>
      <c r="Y14" s="25">
        <f t="shared" si="0"/>
        <v>0.25247040938212617</v>
      </c>
      <c r="AA14" s="23">
        <f>O14/I14-1</f>
        <v>9.6076274294096153E-2</v>
      </c>
      <c r="AB14" s="24">
        <f t="shared" si="1"/>
        <v>-1</v>
      </c>
      <c r="AC14" s="24">
        <f t="shared" si="1"/>
        <v>-1</v>
      </c>
      <c r="AD14" s="24">
        <f t="shared" si="1"/>
        <v>-1</v>
      </c>
      <c r="AE14" s="25">
        <f t="shared" si="2"/>
        <v>-0.74085312987688567</v>
      </c>
      <c r="AF14" s="26"/>
    </row>
    <row r="15" spans="1:32" ht="16.2" x14ac:dyDescent="0.3">
      <c r="A15" s="13" t="s">
        <v>16</v>
      </c>
      <c r="C15" s="27">
        <f>ROUND(C44+C56,1)</f>
        <v>531.70000000000005</v>
      </c>
      <c r="D15" s="22">
        <f>ROUND(D44+D56,1)</f>
        <v>529.1</v>
      </c>
      <c r="E15" s="22">
        <f>ROUND(E44+E56,1)</f>
        <v>518.1</v>
      </c>
      <c r="F15" s="22">
        <f>ROUND(F44+F56,1)</f>
        <v>509.7</v>
      </c>
      <c r="G15" s="28">
        <f>ROUND(G44+G56,1)</f>
        <v>2088.6</v>
      </c>
      <c r="H15" s="22"/>
      <c r="I15" s="27">
        <f>ROUND(I44+I56,1)</f>
        <v>502.8</v>
      </c>
      <c r="J15" s="22">
        <f>ROUND(J44+J56,1)</f>
        <v>495.8</v>
      </c>
      <c r="K15" s="22">
        <f>ROUND(K44+K56,1)</f>
        <v>489.6</v>
      </c>
      <c r="L15" s="22">
        <f>ROUND(L44+L56,1)</f>
        <v>480.7</v>
      </c>
      <c r="M15" s="28">
        <f>ROUND(M44+M56,1)</f>
        <v>1968.9</v>
      </c>
      <c r="N15" s="22"/>
      <c r="O15" s="27">
        <f>ROUND(O44+O56,1)</f>
        <v>459.8</v>
      </c>
      <c r="P15" s="22">
        <f>ROUND(P44+P56,1)</f>
        <v>0</v>
      </c>
      <c r="Q15" s="22">
        <f>ROUND(Q44+Q56,1)</f>
        <v>0</v>
      </c>
      <c r="R15" s="22">
        <f>ROUND(R44+R56,1)</f>
        <v>0</v>
      </c>
      <c r="S15" s="28">
        <f>ROUND(S44+S56,1)</f>
        <v>459.8</v>
      </c>
      <c r="U15" s="29">
        <f t="shared" ref="U15:U16" si="6">I15/C15-1</f>
        <v>-5.4353958999435847E-2</v>
      </c>
      <c r="V15" s="30">
        <f t="shared" si="0"/>
        <v>-6.2937062937062915E-2</v>
      </c>
      <c r="W15" s="30">
        <f t="shared" si="0"/>
        <v>-5.5008685581933947E-2</v>
      </c>
      <c r="X15" s="30">
        <f t="shared" si="0"/>
        <v>-5.6896213458897393E-2</v>
      </c>
      <c r="Y15" s="31">
        <f t="shared" si="0"/>
        <v>-5.7311117494972641E-2</v>
      </c>
      <c r="AA15" s="29">
        <f t="shared" ref="AA15:AA16" si="7">O15/I15-1</f>
        <v>-8.5521081941129617E-2</v>
      </c>
      <c r="AB15" s="30">
        <f t="shared" si="1"/>
        <v>-1</v>
      </c>
      <c r="AC15" s="30">
        <f t="shared" si="1"/>
        <v>-1</v>
      </c>
      <c r="AD15" s="30">
        <f t="shared" si="1"/>
        <v>-1</v>
      </c>
      <c r="AE15" s="31">
        <f t="shared" si="2"/>
        <v>-0.76646858652039207</v>
      </c>
    </row>
    <row r="16" spans="1:32" s="2" customFormat="1" x14ac:dyDescent="0.3">
      <c r="A16" s="32" t="s">
        <v>17</v>
      </c>
      <c r="C16" s="33">
        <v>249.90000000000003</v>
      </c>
      <c r="D16" s="34">
        <v>250.1</v>
      </c>
      <c r="E16" s="34">
        <v>250.3</v>
      </c>
      <c r="F16" s="34">
        <v>246.10000000000002</v>
      </c>
      <c r="G16" s="35">
        <f t="shared" ref="G16" si="8">SUM(C16:F16)</f>
        <v>996.4</v>
      </c>
      <c r="H16" s="36"/>
      <c r="I16" s="33">
        <v>235.6</v>
      </c>
      <c r="J16" s="34">
        <v>231.7</v>
      </c>
      <c r="K16" s="34">
        <v>211.70000000000002</v>
      </c>
      <c r="L16" s="34">
        <v>205.2</v>
      </c>
      <c r="M16" s="35">
        <f t="shared" ref="M16" si="9">SUM(I16:L16)</f>
        <v>884.2</v>
      </c>
      <c r="N16" s="36"/>
      <c r="O16" s="33">
        <v>178.7</v>
      </c>
      <c r="P16" s="34">
        <f>ROUND(P45+P57,1)</f>
        <v>0</v>
      </c>
      <c r="Q16" s="34">
        <f t="shared" ref="Q16:R16" si="10">ROUND(Q45+Q57,1)</f>
        <v>0</v>
      </c>
      <c r="R16" s="34">
        <f t="shared" si="10"/>
        <v>0</v>
      </c>
      <c r="S16" s="35">
        <f t="shared" ref="S16" si="11">SUM(O16:R16)</f>
        <v>178.7</v>
      </c>
      <c r="U16" s="37">
        <f t="shared" si="6"/>
        <v>-5.7222889155662426E-2</v>
      </c>
      <c r="V16" s="38">
        <f t="shared" si="0"/>
        <v>-7.357057177129156E-2</v>
      </c>
      <c r="W16" s="38">
        <f t="shared" si="0"/>
        <v>-0.15421494206951658</v>
      </c>
      <c r="X16" s="38">
        <f t="shared" si="0"/>
        <v>-0.16619260463226349</v>
      </c>
      <c r="Y16" s="39">
        <f t="shared" si="0"/>
        <v>-0.11260537936571646</v>
      </c>
      <c r="AA16" s="37">
        <f t="shared" si="7"/>
        <v>-0.24151103565365029</v>
      </c>
      <c r="AB16" s="38">
        <f t="shared" si="1"/>
        <v>-1</v>
      </c>
      <c r="AC16" s="38">
        <f t="shared" si="1"/>
        <v>-1</v>
      </c>
      <c r="AD16" s="38">
        <f t="shared" si="1"/>
        <v>-1</v>
      </c>
      <c r="AE16" s="39">
        <f t="shared" si="2"/>
        <v>-0.79789640352861346</v>
      </c>
    </row>
    <row r="17" spans="1:31" x14ac:dyDescent="0.3">
      <c r="A17" s="13" t="s">
        <v>18</v>
      </c>
      <c r="C17" s="40">
        <v>0.34426229508196721</v>
      </c>
      <c r="D17" s="41">
        <v>0.33624630276956174</v>
      </c>
      <c r="E17" s="41">
        <v>0.32826229508196725</v>
      </c>
      <c r="F17" s="41">
        <v>0.31660877396114762</v>
      </c>
      <c r="G17" s="42">
        <v>0.33108489782355871</v>
      </c>
      <c r="H17" s="43"/>
      <c r="I17" s="40">
        <v>0.30380399742101871</v>
      </c>
      <c r="J17" s="41">
        <v>0.30005180005180004</v>
      </c>
      <c r="K17" s="41">
        <v>0.26879126460132052</v>
      </c>
      <c r="L17" s="41">
        <v>0.2607369758576874</v>
      </c>
      <c r="M17" s="42">
        <v>0.28318867501521316</v>
      </c>
      <c r="N17" s="43"/>
      <c r="O17" s="40">
        <v>0.23553446685119281</v>
      </c>
      <c r="P17" s="41" t="str">
        <f>IFERROR(ROUND(P16/P$13,3),"")</f>
        <v/>
      </c>
      <c r="Q17" s="41" t="str">
        <f t="shared" ref="Q17:R17" si="12">IFERROR(ROUND(Q16/Q$13,3),"")</f>
        <v/>
      </c>
      <c r="R17" s="41" t="str">
        <f t="shared" si="12"/>
        <v/>
      </c>
      <c r="S17" s="42">
        <f t="shared" ref="S17" si="13">ROUND(S16/S$13,3)</f>
        <v>0.23599999999999999</v>
      </c>
      <c r="U17" s="44">
        <f t="shared" ref="U17:Y18" si="14">(I17-C17)*100</f>
        <v>-4.0458297660948492</v>
      </c>
      <c r="V17" s="45">
        <f t="shared" si="14"/>
        <v>-3.6194502717761701</v>
      </c>
      <c r="W17" s="45">
        <f t="shared" si="14"/>
        <v>-5.9471030480646725</v>
      </c>
      <c r="X17" s="46">
        <f t="shared" si="14"/>
        <v>-5.5871798103460213</v>
      </c>
      <c r="Y17" s="47">
        <f t="shared" si="14"/>
        <v>-4.7896222808345543</v>
      </c>
      <c r="AA17" s="44">
        <f t="shared" ref="AA17:AA18" si="15">(O17-I17)*100</f>
        <v>-6.8269530569825907</v>
      </c>
      <c r="AB17" s="45" t="str">
        <f>IFERROR((P17-J17)*100,"")</f>
        <v/>
      </c>
      <c r="AC17" s="45" t="str">
        <f t="shared" ref="AC17:AD18" si="16">IFERROR((Q17-K17)*100,"")</f>
        <v/>
      </c>
      <c r="AD17" s="46" t="str">
        <f t="shared" si="16"/>
        <v/>
      </c>
      <c r="AE17" s="47">
        <f t="shared" ref="AE17:AE18" si="17">(S17-M17)*100</f>
        <v>-4.7188675015213182</v>
      </c>
    </row>
    <row r="18" spans="1:31" x14ac:dyDescent="0.3">
      <c r="A18" s="48" t="s">
        <v>19</v>
      </c>
      <c r="C18" s="49">
        <f>ROUND(C16/C$15,3)</f>
        <v>0.47</v>
      </c>
      <c r="D18" s="50">
        <f t="shared" ref="D18:G18" si="18">ROUND(D16/D$15,3)</f>
        <v>0.47299999999999998</v>
      </c>
      <c r="E18" s="50">
        <f t="shared" si="18"/>
        <v>0.48299999999999998</v>
      </c>
      <c r="F18" s="50">
        <f t="shared" si="18"/>
        <v>0.48299999999999998</v>
      </c>
      <c r="G18" s="51">
        <f t="shared" si="18"/>
        <v>0.47699999999999998</v>
      </c>
      <c r="H18" s="43"/>
      <c r="I18" s="49">
        <f t="shared" ref="I18:M18" si="19">ROUND(I16/I$15,3)</f>
        <v>0.46899999999999997</v>
      </c>
      <c r="J18" s="50">
        <f t="shared" si="19"/>
        <v>0.46700000000000003</v>
      </c>
      <c r="K18" s="50">
        <f t="shared" si="19"/>
        <v>0.432</v>
      </c>
      <c r="L18" s="50">
        <f t="shared" si="19"/>
        <v>0.42699999999999999</v>
      </c>
      <c r="M18" s="51">
        <f t="shared" si="19"/>
        <v>0.44900000000000001</v>
      </c>
      <c r="N18" s="43"/>
      <c r="O18" s="49">
        <f t="shared" ref="O18:S18" si="20">ROUND(O16/O$15,3)</f>
        <v>0.38900000000000001</v>
      </c>
      <c r="P18" s="52" t="str">
        <f>IFERROR(ROUND(P16/P$15,3),"")</f>
        <v/>
      </c>
      <c r="Q18" s="52" t="str">
        <f t="shared" ref="Q18:R18" si="21">IFERROR(ROUND(Q16/Q$15,3),"")</f>
        <v/>
      </c>
      <c r="R18" s="52" t="str">
        <f t="shared" si="21"/>
        <v/>
      </c>
      <c r="S18" s="51">
        <f t="shared" si="20"/>
        <v>0.38900000000000001</v>
      </c>
      <c r="U18" s="53">
        <f t="shared" si="14"/>
        <v>-0.10000000000000009</v>
      </c>
      <c r="V18" s="54">
        <f>(J18-D18)*100</f>
        <v>-0.59999999999999498</v>
      </c>
      <c r="W18" s="54">
        <f t="shared" si="14"/>
        <v>-5.0999999999999988</v>
      </c>
      <c r="X18" s="55">
        <f t="shared" si="14"/>
        <v>-5.6</v>
      </c>
      <c r="Y18" s="56">
        <f t="shared" si="14"/>
        <v>-2.7999999999999972</v>
      </c>
      <c r="AA18" s="53">
        <f t="shared" si="15"/>
        <v>-7.9999999999999964</v>
      </c>
      <c r="AB18" s="54" t="str">
        <f>IFERROR((P18-J18)*100,"")</f>
        <v/>
      </c>
      <c r="AC18" s="54" t="str">
        <f t="shared" si="16"/>
        <v/>
      </c>
      <c r="AD18" s="55" t="str">
        <f t="shared" si="16"/>
        <v/>
      </c>
      <c r="AE18" s="56">
        <f t="shared" si="17"/>
        <v>-6</v>
      </c>
    </row>
    <row r="19" spans="1:31" ht="16.2" x14ac:dyDescent="0.3">
      <c r="A19" s="57" t="s">
        <v>20</v>
      </c>
      <c r="C19" s="58">
        <v>56.3</v>
      </c>
      <c r="D19" s="59">
        <v>61.6</v>
      </c>
      <c r="E19" s="59">
        <v>63.2</v>
      </c>
      <c r="F19" s="59">
        <v>59.199999999999996</v>
      </c>
      <c r="G19" s="60">
        <v>240.3</v>
      </c>
      <c r="H19" s="59"/>
      <c r="I19" s="58">
        <v>59.2</v>
      </c>
      <c r="J19" s="59">
        <v>64.100000000000009</v>
      </c>
      <c r="K19" s="59">
        <v>64.8</v>
      </c>
      <c r="L19" s="59">
        <v>66.900000000000006</v>
      </c>
      <c r="M19" s="60">
        <v>255.00000000000003</v>
      </c>
      <c r="N19" s="59"/>
      <c r="O19" s="58">
        <v>66.900000000000006</v>
      </c>
      <c r="P19" s="61"/>
      <c r="Q19" s="61"/>
      <c r="R19" s="61"/>
      <c r="S19" s="62">
        <f>SUM(O19:R19)</f>
        <v>66.900000000000006</v>
      </c>
      <c r="U19" s="29">
        <f>I19/C19-1</f>
        <v>5.1509769094138624E-2</v>
      </c>
      <c r="V19" s="30">
        <f t="shared" ref="V19:Y20" si="22">J19/D19-1</f>
        <v>4.0584415584415723E-2</v>
      </c>
      <c r="W19" s="30">
        <f t="shared" si="22"/>
        <v>2.5316455696202445E-2</v>
      </c>
      <c r="X19" s="30">
        <f t="shared" si="22"/>
        <v>0.13006756756756777</v>
      </c>
      <c r="Y19" s="31">
        <f t="shared" si="22"/>
        <v>6.1173533083645593E-2</v>
      </c>
      <c r="AA19" s="29">
        <f>O19/I19-1</f>
        <v>0.13006756756756754</v>
      </c>
      <c r="AB19" s="30">
        <f t="shared" ref="AB19:AD20" si="23">IFERROR(P19/J19-1,"")</f>
        <v>-1</v>
      </c>
      <c r="AC19" s="30">
        <f t="shared" si="23"/>
        <v>-1</v>
      </c>
      <c r="AD19" s="30">
        <f t="shared" si="23"/>
        <v>-1</v>
      </c>
      <c r="AE19" s="31">
        <f t="shared" ref="AE19:AE20" si="24">S19/M19-1</f>
        <v>-0.73764705882352943</v>
      </c>
    </row>
    <row r="20" spans="1:31" ht="15" customHeight="1" x14ac:dyDescent="0.3">
      <c r="A20" s="18" t="s">
        <v>21</v>
      </c>
      <c r="C20" s="63">
        <f>ROUND(C16-C23,1)</f>
        <v>131</v>
      </c>
      <c r="D20" s="64">
        <f>ROUND(D16-D23,1)</f>
        <v>130.69999999999999</v>
      </c>
      <c r="E20" s="64">
        <f>ROUND(E16-E23,1)</f>
        <v>126.4</v>
      </c>
      <c r="F20" s="64">
        <f>ROUND(F16-F23,1)</f>
        <v>124.2</v>
      </c>
      <c r="G20" s="65">
        <f>ROUND(G16-G23,1)</f>
        <v>512.29999999999995</v>
      </c>
      <c r="H20" s="10"/>
      <c r="I20" s="63">
        <f>ROUND(I16-I23,1)</f>
        <v>123.5</v>
      </c>
      <c r="J20" s="64">
        <f>ROUND(J16-J23,1)</f>
        <v>133.19999999999999</v>
      </c>
      <c r="K20" s="64">
        <f>ROUND(K16-K23,1)</f>
        <v>132.19999999999999</v>
      </c>
      <c r="L20" s="64">
        <f>ROUND(L16-L23,1)</f>
        <v>131.5</v>
      </c>
      <c r="M20" s="65">
        <f>ROUND(M16-M23,1)</f>
        <v>520.4</v>
      </c>
      <c r="N20" s="10"/>
      <c r="O20" s="63">
        <f>ROUND(O16-O23,1)</f>
        <v>128.19999999999999</v>
      </c>
      <c r="P20" s="66">
        <f>ROUND(SUM(P19,P48,P59),1)</f>
        <v>0</v>
      </c>
      <c r="Q20" s="66">
        <f t="shared" ref="Q20:R20" si="25">ROUND(SUM(Q19,Q48,Q59),1)</f>
        <v>0</v>
      </c>
      <c r="R20" s="66">
        <f t="shared" si="25"/>
        <v>0</v>
      </c>
      <c r="S20" s="65">
        <f>SUM(O20:R20)</f>
        <v>128.19999999999999</v>
      </c>
      <c r="U20" s="23">
        <f>I20/C20-1</f>
        <v>-5.7251908396946605E-2</v>
      </c>
      <c r="V20" s="24">
        <f t="shared" si="22"/>
        <v>1.9127773527161329E-2</v>
      </c>
      <c r="W20" s="24">
        <f t="shared" si="22"/>
        <v>4.5886075949366889E-2</v>
      </c>
      <c r="X20" s="24">
        <f t="shared" si="22"/>
        <v>5.8776167471819685E-2</v>
      </c>
      <c r="Y20" s="25">
        <f t="shared" si="22"/>
        <v>1.5811048213937084E-2</v>
      </c>
      <c r="AA20" s="23">
        <f>O20/I20-1</f>
        <v>3.8056680161943301E-2</v>
      </c>
      <c r="AB20" s="24">
        <f t="shared" si="23"/>
        <v>-1</v>
      </c>
      <c r="AC20" s="24">
        <f t="shared" si="23"/>
        <v>-1</v>
      </c>
      <c r="AD20" s="24">
        <f t="shared" si="23"/>
        <v>-1</v>
      </c>
      <c r="AE20" s="25">
        <f t="shared" si="24"/>
        <v>-0.75365103766333585</v>
      </c>
    </row>
    <row r="21" spans="1:31" x14ac:dyDescent="0.3">
      <c r="A21" s="57" t="s">
        <v>22</v>
      </c>
      <c r="C21" s="67">
        <f t="shared" ref="C21:G21" si="26">ROUND(C20/C$13,3)</f>
        <v>0.18</v>
      </c>
      <c r="D21" s="26">
        <f t="shared" si="26"/>
        <v>0.17599999999999999</v>
      </c>
      <c r="E21" s="26">
        <f t="shared" si="26"/>
        <v>0.16600000000000001</v>
      </c>
      <c r="F21" s="26">
        <f t="shared" si="26"/>
        <v>0.16</v>
      </c>
      <c r="G21" s="68">
        <f t="shared" si="26"/>
        <v>0.17</v>
      </c>
      <c r="H21" s="26"/>
      <c r="I21" s="67">
        <f t="shared" ref="I21:M21" si="27">ROUND(I20/I$13,3)</f>
        <v>0.159</v>
      </c>
      <c r="J21" s="26">
        <f t="shared" si="27"/>
        <v>0.17199999999999999</v>
      </c>
      <c r="K21" s="26">
        <f t="shared" si="27"/>
        <v>0.16800000000000001</v>
      </c>
      <c r="L21" s="26">
        <f t="shared" si="27"/>
        <v>0.16700000000000001</v>
      </c>
      <c r="M21" s="68">
        <f t="shared" si="27"/>
        <v>0.16700000000000001</v>
      </c>
      <c r="N21" s="26"/>
      <c r="O21" s="67">
        <f t="shared" ref="O21:S21" si="28">ROUND(O20/O$13,3)</f>
        <v>0.16900000000000001</v>
      </c>
      <c r="P21" s="26" t="str">
        <f t="shared" ref="P21:R21" si="29">IFERROR(ROUND(P20/P$13,3),"")</f>
        <v/>
      </c>
      <c r="Q21" s="26" t="str">
        <f t="shared" si="29"/>
        <v/>
      </c>
      <c r="R21" s="26" t="str">
        <f t="shared" si="29"/>
        <v/>
      </c>
      <c r="S21" s="68">
        <f t="shared" si="28"/>
        <v>0.16900000000000001</v>
      </c>
      <c r="U21" s="44">
        <f t="shared" ref="U21:Y22" si="30">(I21-C21)*100</f>
        <v>-2.0999999999999992</v>
      </c>
      <c r="V21" s="45">
        <f t="shared" si="30"/>
        <v>-0.40000000000000036</v>
      </c>
      <c r="W21" s="45">
        <f t="shared" si="30"/>
        <v>0.20000000000000018</v>
      </c>
      <c r="X21" s="46">
        <f t="shared" si="30"/>
        <v>0.70000000000000062</v>
      </c>
      <c r="Y21" s="47">
        <f t="shared" si="30"/>
        <v>-0.30000000000000027</v>
      </c>
      <c r="AA21" s="44">
        <f t="shared" ref="AA21:AA22" si="31">(O21-I21)*100</f>
        <v>1.0000000000000009</v>
      </c>
      <c r="AB21" s="45" t="str">
        <f t="shared" ref="AB21:AD22" si="32">IFERROR((P21-J21)*100,"")</f>
        <v/>
      </c>
      <c r="AC21" s="45" t="str">
        <f t="shared" si="32"/>
        <v/>
      </c>
      <c r="AD21" s="46" t="str">
        <f t="shared" si="32"/>
        <v/>
      </c>
      <c r="AE21" s="47">
        <f t="shared" ref="AE21:AE22" si="33">(S21-M21)*100</f>
        <v>0.20000000000000018</v>
      </c>
    </row>
    <row r="22" spans="1:31" x14ac:dyDescent="0.3">
      <c r="A22" s="18" t="s">
        <v>23</v>
      </c>
      <c r="C22" s="69">
        <f t="shared" ref="C22:G22" si="34">ROUND(C20/C$15,3)</f>
        <v>0.246</v>
      </c>
      <c r="D22" s="70">
        <f t="shared" si="34"/>
        <v>0.247</v>
      </c>
      <c r="E22" s="70">
        <f t="shared" si="34"/>
        <v>0.24399999999999999</v>
      </c>
      <c r="F22" s="70">
        <f t="shared" si="34"/>
        <v>0.24399999999999999</v>
      </c>
      <c r="G22" s="71">
        <f t="shared" si="34"/>
        <v>0.245</v>
      </c>
      <c r="H22" s="26"/>
      <c r="I22" s="69">
        <f t="shared" ref="I22:M22" si="35">ROUND(I20/I$15,3)</f>
        <v>0.246</v>
      </c>
      <c r="J22" s="70">
        <f t="shared" si="35"/>
        <v>0.26900000000000002</v>
      </c>
      <c r="K22" s="70">
        <f t="shared" si="35"/>
        <v>0.27</v>
      </c>
      <c r="L22" s="70">
        <f t="shared" si="35"/>
        <v>0.27400000000000002</v>
      </c>
      <c r="M22" s="71">
        <f t="shared" si="35"/>
        <v>0.26400000000000001</v>
      </c>
      <c r="N22" s="26"/>
      <c r="O22" s="69">
        <f t="shared" ref="O22:S22" si="36">ROUND(O20/O$15,3)</f>
        <v>0.27900000000000003</v>
      </c>
      <c r="P22" s="70" t="str">
        <f t="shared" ref="P22:R22" si="37">IFERROR(ROUND(P20/P$15,3),"")</f>
        <v/>
      </c>
      <c r="Q22" s="70" t="str">
        <f t="shared" si="37"/>
        <v/>
      </c>
      <c r="R22" s="70" t="str">
        <f t="shared" si="37"/>
        <v/>
      </c>
      <c r="S22" s="71">
        <f t="shared" si="36"/>
        <v>0.27900000000000003</v>
      </c>
      <c r="U22" s="53">
        <f t="shared" si="30"/>
        <v>0</v>
      </c>
      <c r="V22" s="54">
        <f>(J22-D22)*100</f>
        <v>2.200000000000002</v>
      </c>
      <c r="W22" s="54">
        <f t="shared" si="30"/>
        <v>2.6000000000000023</v>
      </c>
      <c r="X22" s="55">
        <f t="shared" si="30"/>
        <v>3.0000000000000027</v>
      </c>
      <c r="Y22" s="56">
        <f t="shared" si="30"/>
        <v>1.9000000000000017</v>
      </c>
      <c r="AA22" s="53">
        <f t="shared" si="31"/>
        <v>3.3000000000000029</v>
      </c>
      <c r="AB22" s="54" t="str">
        <f t="shared" si="32"/>
        <v/>
      </c>
      <c r="AC22" s="54" t="str">
        <f t="shared" si="32"/>
        <v/>
      </c>
      <c r="AD22" s="55" t="str">
        <f t="shared" si="32"/>
        <v/>
      </c>
      <c r="AE22" s="56">
        <f t="shared" si="33"/>
        <v>1.5000000000000013</v>
      </c>
    </row>
    <row r="23" spans="1:31" s="2" customFormat="1" x14ac:dyDescent="0.3">
      <c r="A23" s="72" t="s">
        <v>24</v>
      </c>
      <c r="C23" s="73">
        <v>118.9</v>
      </c>
      <c r="D23" s="36">
        <v>119.39999999999999</v>
      </c>
      <c r="E23" s="36">
        <v>123.9</v>
      </c>
      <c r="F23" s="36">
        <v>121.9</v>
      </c>
      <c r="G23" s="74">
        <v>484.09999999999991</v>
      </c>
      <c r="H23" s="36"/>
      <c r="I23" s="73">
        <v>112.1</v>
      </c>
      <c r="J23" s="36">
        <v>98.5</v>
      </c>
      <c r="K23" s="36">
        <v>79.499999999999957</v>
      </c>
      <c r="L23" s="36">
        <v>73.700000000000031</v>
      </c>
      <c r="M23" s="74">
        <v>363.80000000000007</v>
      </c>
      <c r="N23" s="36"/>
      <c r="O23" s="73">
        <v>50.500000000000128</v>
      </c>
      <c r="P23" s="36">
        <f>ROUND(P16-P20,1)</f>
        <v>0</v>
      </c>
      <c r="Q23" s="36">
        <f t="shared" ref="Q23:R23" si="38">ROUND(Q16-Q20,1)</f>
        <v>0</v>
      </c>
      <c r="R23" s="36">
        <f t="shared" si="38"/>
        <v>0</v>
      </c>
      <c r="S23" s="74">
        <f t="shared" ref="S23" si="39">SUM(O23:R23)</f>
        <v>50.500000000000128</v>
      </c>
      <c r="U23" s="75">
        <f t="shared" ref="U23:Y23" si="40">I23/C23-1</f>
        <v>-5.7190916736753694E-2</v>
      </c>
      <c r="V23" s="76">
        <f t="shared" si="40"/>
        <v>-0.17504187604690113</v>
      </c>
      <c r="W23" s="76">
        <f t="shared" si="40"/>
        <v>-0.35835351089588419</v>
      </c>
      <c r="X23" s="76">
        <f t="shared" si="40"/>
        <v>-0.39540607054963062</v>
      </c>
      <c r="Y23" s="77">
        <f t="shared" si="40"/>
        <v>-0.24850237554224308</v>
      </c>
      <c r="AA23" s="75">
        <f t="shared" ref="AA23" si="41">O23/I23-1</f>
        <v>-0.54950936663693017</v>
      </c>
      <c r="AB23" s="76">
        <f t="shared" ref="AB23:AD23" si="42">IFERROR(P23/J23-1,"")</f>
        <v>-1</v>
      </c>
      <c r="AC23" s="76">
        <f t="shared" si="42"/>
        <v>-1</v>
      </c>
      <c r="AD23" s="76">
        <f t="shared" si="42"/>
        <v>-1</v>
      </c>
      <c r="AE23" s="77">
        <f t="shared" ref="AE23" si="43">S23/M23-1</f>
        <v>-0.86118746564046145</v>
      </c>
    </row>
    <row r="24" spans="1:31" x14ac:dyDescent="0.3">
      <c r="A24" s="48" t="s">
        <v>25</v>
      </c>
      <c r="C24" s="78">
        <v>0.16379666620746661</v>
      </c>
      <c r="D24" s="52">
        <v>0.16052702339338534</v>
      </c>
      <c r="E24" s="52">
        <v>0.16249180327868856</v>
      </c>
      <c r="F24" s="52">
        <v>0.15682490672841895</v>
      </c>
      <c r="G24" s="51">
        <v>0.16085728526333282</v>
      </c>
      <c r="H24" s="43"/>
      <c r="I24" s="78">
        <v>0.14455190199871051</v>
      </c>
      <c r="J24" s="52">
        <v>0.12755762755762753</v>
      </c>
      <c r="K24" s="52">
        <v>0.10093956323006606</v>
      </c>
      <c r="L24" s="52">
        <v>9.3646759847522215E-2</v>
      </c>
      <c r="M24" s="51">
        <v>0.11651667040322837</v>
      </c>
      <c r="N24" s="43"/>
      <c r="O24" s="78">
        <v>6.6561223144853035E-2</v>
      </c>
      <c r="P24" s="52" t="str">
        <f t="shared" ref="P24:R24" si="44">IFERROR(ROUND(P23/P$13,3),"")</f>
        <v/>
      </c>
      <c r="Q24" s="52" t="str">
        <f t="shared" si="44"/>
        <v/>
      </c>
      <c r="R24" s="52" t="str">
        <f t="shared" si="44"/>
        <v/>
      </c>
      <c r="S24" s="51">
        <f t="shared" ref="S24" si="45">ROUND(S23/S$13,3)</f>
        <v>6.7000000000000004E-2</v>
      </c>
      <c r="U24" s="53">
        <f t="shared" ref="U24:V25" si="46">(I24-C24)*100</f>
        <v>-1.9244764208756093</v>
      </c>
      <c r="V24" s="54">
        <f>(J24-D24)*100</f>
        <v>-3.2969395835757807</v>
      </c>
      <c r="W24" s="54">
        <f t="shared" ref="W24:Y25" si="47">(K24-E24)*100</f>
        <v>-6.1552240048622506</v>
      </c>
      <c r="X24" s="55">
        <f t="shared" si="47"/>
        <v>-6.3178146880896735</v>
      </c>
      <c r="Y24" s="56">
        <f t="shared" si="47"/>
        <v>-4.434061486010445</v>
      </c>
      <c r="AA24" s="53">
        <f t="shared" ref="AA24:AA25" si="48">(O24-I24)*100</f>
        <v>-7.7990678853857478</v>
      </c>
      <c r="AB24" s="54" t="str">
        <f t="shared" ref="AB24:AD25" si="49">IFERROR((P24-J24)*100,"")</f>
        <v/>
      </c>
      <c r="AC24" s="54" t="str">
        <f t="shared" si="49"/>
        <v/>
      </c>
      <c r="AD24" s="55" t="str">
        <f t="shared" si="49"/>
        <v/>
      </c>
      <c r="AE24" s="56">
        <f t="shared" ref="AE24:AE25" si="50">(S24-M24)*100</f>
        <v>-4.9516670403228362</v>
      </c>
    </row>
    <row r="25" spans="1:31" x14ac:dyDescent="0.3">
      <c r="A25" s="13" t="s">
        <v>26</v>
      </c>
      <c r="C25" s="79">
        <f t="shared" ref="C25:G25" si="51">ROUND(C23/C$15,3)</f>
        <v>0.224</v>
      </c>
      <c r="D25" s="43">
        <f t="shared" si="51"/>
        <v>0.22600000000000001</v>
      </c>
      <c r="E25" s="43">
        <f t="shared" si="51"/>
        <v>0.23899999999999999</v>
      </c>
      <c r="F25" s="43">
        <f t="shared" si="51"/>
        <v>0.23899999999999999</v>
      </c>
      <c r="G25" s="42">
        <f t="shared" si="51"/>
        <v>0.23200000000000001</v>
      </c>
      <c r="H25" s="43"/>
      <c r="I25" s="79">
        <f t="shared" ref="I25:M25" si="52">ROUND(I23/I$15,3)</f>
        <v>0.223</v>
      </c>
      <c r="J25" s="43">
        <f t="shared" si="52"/>
        <v>0.19900000000000001</v>
      </c>
      <c r="K25" s="43">
        <f t="shared" si="52"/>
        <v>0.16200000000000001</v>
      </c>
      <c r="L25" s="43">
        <f t="shared" si="52"/>
        <v>0.153</v>
      </c>
      <c r="M25" s="42">
        <f t="shared" si="52"/>
        <v>0.185</v>
      </c>
      <c r="N25" s="43"/>
      <c r="O25" s="79">
        <f t="shared" ref="O25:S25" si="53">ROUND(O23/O$15,3)</f>
        <v>0.11</v>
      </c>
      <c r="P25" s="43" t="str">
        <f t="shared" ref="P25:R25" si="54">IFERROR(ROUND(P23/P$15,3),"")</f>
        <v/>
      </c>
      <c r="Q25" s="43" t="str">
        <f t="shared" si="54"/>
        <v/>
      </c>
      <c r="R25" s="43" t="str">
        <f t="shared" si="54"/>
        <v/>
      </c>
      <c r="S25" s="42">
        <f t="shared" si="53"/>
        <v>0.11</v>
      </c>
      <c r="U25" s="44">
        <f t="shared" si="46"/>
        <v>-0.10000000000000009</v>
      </c>
      <c r="V25" s="45">
        <f t="shared" si="46"/>
        <v>-2.6999999999999997</v>
      </c>
      <c r="W25" s="45">
        <f t="shared" si="47"/>
        <v>-7.6999999999999984</v>
      </c>
      <c r="X25" s="46">
        <f t="shared" si="47"/>
        <v>-8.6</v>
      </c>
      <c r="Y25" s="47">
        <f t="shared" si="47"/>
        <v>-4.7000000000000011</v>
      </c>
      <c r="AA25" s="44">
        <f t="shared" si="48"/>
        <v>-11.3</v>
      </c>
      <c r="AB25" s="45" t="str">
        <f t="shared" si="49"/>
        <v/>
      </c>
      <c r="AC25" s="45" t="str">
        <f t="shared" si="49"/>
        <v/>
      </c>
      <c r="AD25" s="46" t="str">
        <f t="shared" si="49"/>
        <v/>
      </c>
      <c r="AE25" s="47">
        <f t="shared" si="50"/>
        <v>-7.5</v>
      </c>
    </row>
    <row r="26" spans="1:31" ht="6" customHeight="1" x14ac:dyDescent="0.3">
      <c r="A26" s="13"/>
      <c r="C26" s="79"/>
      <c r="D26" s="43"/>
      <c r="E26" s="43"/>
      <c r="F26" s="43"/>
      <c r="G26" s="42"/>
      <c r="H26" s="43"/>
      <c r="I26" s="79"/>
      <c r="J26" s="43"/>
      <c r="K26" s="43"/>
      <c r="L26" s="43"/>
      <c r="M26" s="42"/>
      <c r="N26" s="43"/>
      <c r="O26" s="79"/>
      <c r="P26" s="43"/>
      <c r="Q26" s="43"/>
      <c r="R26" s="43"/>
      <c r="S26" s="42"/>
      <c r="U26" s="79"/>
      <c r="V26" s="43"/>
      <c r="W26" s="43"/>
      <c r="X26" s="43"/>
      <c r="Y26" s="42"/>
      <c r="AA26" s="79"/>
      <c r="AB26" s="43"/>
      <c r="AC26" s="43"/>
      <c r="AD26" s="43"/>
      <c r="AE26" s="42"/>
    </row>
    <row r="27" spans="1:31" ht="16.2" x14ac:dyDescent="0.3">
      <c r="A27" s="18" t="s">
        <v>27</v>
      </c>
      <c r="C27" s="19">
        <v>52.6</v>
      </c>
      <c r="D27" s="20">
        <v>50.5</v>
      </c>
      <c r="E27" s="20">
        <v>51.5</v>
      </c>
      <c r="F27" s="20">
        <v>50.5</v>
      </c>
      <c r="G27" s="21">
        <v>205.1</v>
      </c>
      <c r="H27" s="22"/>
      <c r="I27" s="19">
        <v>50.1</v>
      </c>
      <c r="J27" s="20">
        <v>50.499999999999993</v>
      </c>
      <c r="K27" s="20">
        <v>52.3</v>
      </c>
      <c r="L27" s="20">
        <v>55.600000000000023</v>
      </c>
      <c r="M27" s="21">
        <v>208.5</v>
      </c>
      <c r="N27" s="22"/>
      <c r="O27" s="19">
        <v>56.9</v>
      </c>
      <c r="P27" s="80"/>
      <c r="Q27" s="80"/>
      <c r="R27" s="80"/>
      <c r="S27" s="21">
        <f t="shared" ref="S27" si="55">SUM(O27:R27)</f>
        <v>56.9</v>
      </c>
      <c r="U27" s="23">
        <f>I27/C27-1</f>
        <v>-4.7528517110266177E-2</v>
      </c>
      <c r="V27" s="24">
        <f t="shared" ref="V27:Y28" si="56">J27/D27-1</f>
        <v>0</v>
      </c>
      <c r="W27" s="24">
        <f t="shared" si="56"/>
        <v>1.5533980582524309E-2</v>
      </c>
      <c r="X27" s="24">
        <f t="shared" si="56"/>
        <v>0.10099009900990152</v>
      </c>
      <c r="Y27" s="25">
        <f t="shared" si="56"/>
        <v>1.6577279375914244E-2</v>
      </c>
      <c r="AA27" s="23">
        <f>O27/I27-1</f>
        <v>0.13572854291417169</v>
      </c>
      <c r="AB27" s="24">
        <f t="shared" ref="AB27:AD28" si="57">IFERROR(P27/J27-1,"")</f>
        <v>-1</v>
      </c>
      <c r="AC27" s="24">
        <f t="shared" si="57"/>
        <v>-1</v>
      </c>
      <c r="AD27" s="24">
        <f t="shared" si="57"/>
        <v>-1</v>
      </c>
      <c r="AE27" s="25">
        <f t="shared" ref="AE27:AE28" si="58">S27/M27-1</f>
        <v>-0.72709832134292562</v>
      </c>
    </row>
    <row r="28" spans="1:31" s="2" customFormat="1" x14ac:dyDescent="0.3">
      <c r="A28" s="72" t="s">
        <v>28</v>
      </c>
      <c r="C28" s="81">
        <f>ROUND(C23-C27,1)</f>
        <v>66.3</v>
      </c>
      <c r="D28" s="82">
        <f t="shared" ref="D28:G28" si="59">ROUND(D23-D27,1)</f>
        <v>68.900000000000006</v>
      </c>
      <c r="E28" s="82">
        <f t="shared" si="59"/>
        <v>72.400000000000006</v>
      </c>
      <c r="F28" s="82">
        <f t="shared" si="59"/>
        <v>71.400000000000006</v>
      </c>
      <c r="G28" s="83">
        <f t="shared" si="59"/>
        <v>279</v>
      </c>
      <c r="H28" s="82"/>
      <c r="I28" s="81">
        <f t="shared" ref="I28:M28" si="60">ROUND(I23-I27,1)</f>
        <v>62</v>
      </c>
      <c r="J28" s="82">
        <f t="shared" si="60"/>
        <v>48</v>
      </c>
      <c r="K28" s="82">
        <f t="shared" si="60"/>
        <v>27.2</v>
      </c>
      <c r="L28" s="82">
        <f t="shared" si="60"/>
        <v>18.100000000000001</v>
      </c>
      <c r="M28" s="83">
        <f t="shared" si="60"/>
        <v>155.30000000000001</v>
      </c>
      <c r="N28" s="82"/>
      <c r="O28" s="81">
        <f t="shared" ref="O28:S28" si="61">ROUND(O23-O27,1)</f>
        <v>-6.4</v>
      </c>
      <c r="P28" s="82">
        <f t="shared" si="61"/>
        <v>0</v>
      </c>
      <c r="Q28" s="82">
        <f t="shared" si="61"/>
        <v>0</v>
      </c>
      <c r="R28" s="82">
        <f t="shared" si="61"/>
        <v>0</v>
      </c>
      <c r="S28" s="83">
        <f t="shared" si="61"/>
        <v>-6.4</v>
      </c>
      <c r="U28" s="75">
        <f t="shared" ref="U28" si="62">I28/C28-1</f>
        <v>-6.4856711915535437E-2</v>
      </c>
      <c r="V28" s="76">
        <f t="shared" si="56"/>
        <v>-0.30333817126269957</v>
      </c>
      <c r="W28" s="76">
        <f t="shared" si="56"/>
        <v>-0.62430939226519344</v>
      </c>
      <c r="X28" s="76">
        <f t="shared" si="56"/>
        <v>-0.74649859943977592</v>
      </c>
      <c r="Y28" s="77">
        <f t="shared" si="56"/>
        <v>-0.4433691756272401</v>
      </c>
      <c r="AA28" s="75">
        <f t="shared" ref="AA28" si="63">O28/I28-1</f>
        <v>-1.1032258064516129</v>
      </c>
      <c r="AB28" s="76">
        <f t="shared" si="57"/>
        <v>-1</v>
      </c>
      <c r="AC28" s="76">
        <f t="shared" si="57"/>
        <v>-1</v>
      </c>
      <c r="AD28" s="76">
        <f t="shared" si="57"/>
        <v>-1</v>
      </c>
      <c r="AE28" s="77">
        <f t="shared" si="58"/>
        <v>-1.0412105602060528</v>
      </c>
    </row>
    <row r="29" spans="1:31" x14ac:dyDescent="0.3">
      <c r="A29" s="18" t="s">
        <v>29</v>
      </c>
      <c r="C29" s="84">
        <v>0.26</v>
      </c>
      <c r="D29" s="85">
        <v>0.26</v>
      </c>
      <c r="E29" s="85">
        <v>0.26</v>
      </c>
      <c r="F29" s="85">
        <v>0.26</v>
      </c>
      <c r="G29" s="86">
        <v>0.26</v>
      </c>
      <c r="H29" s="87"/>
      <c r="I29" s="84">
        <v>0.26</v>
      </c>
      <c r="J29" s="85">
        <v>0.26</v>
      </c>
      <c r="K29" s="85">
        <v>0.26</v>
      </c>
      <c r="L29" s="85">
        <v>0.26</v>
      </c>
      <c r="M29" s="86">
        <v>0.26</v>
      </c>
      <c r="N29" s="87"/>
      <c r="O29" s="84">
        <v>0.26</v>
      </c>
      <c r="P29" s="88"/>
      <c r="Q29" s="88"/>
      <c r="R29" s="88"/>
      <c r="S29" s="86"/>
      <c r="U29" s="53">
        <f t="shared" ref="U29" si="64">(I29-C29)*100</f>
        <v>0</v>
      </c>
      <c r="V29" s="54">
        <f>(J29-D29)*100</f>
        <v>0</v>
      </c>
      <c r="W29" s="54">
        <f t="shared" ref="W29:Y29" si="65">(K29-E29)*100</f>
        <v>0</v>
      </c>
      <c r="X29" s="55">
        <f t="shared" si="65"/>
        <v>0</v>
      </c>
      <c r="Y29" s="56">
        <f t="shared" si="65"/>
        <v>0</v>
      </c>
      <c r="AA29" s="53">
        <f t="shared" ref="AA29" si="66">(O29-I29)*100</f>
        <v>0</v>
      </c>
      <c r="AB29" s="54">
        <f t="shared" ref="AB29:AD29" si="67">IFERROR((P29-J29)*100,"")</f>
        <v>-26</v>
      </c>
      <c r="AC29" s="54">
        <f t="shared" si="67"/>
        <v>-26</v>
      </c>
      <c r="AD29" s="55">
        <f t="shared" si="67"/>
        <v>-26</v>
      </c>
      <c r="AE29" s="56">
        <f t="shared" ref="AE29" si="68">(S29-M29)*100</f>
        <v>-26</v>
      </c>
    </row>
    <row r="30" spans="1:31" x14ac:dyDescent="0.3">
      <c r="A30" s="57" t="s">
        <v>30</v>
      </c>
      <c r="C30" s="27">
        <f>ROUND(C28*C29,1)</f>
        <v>17.2</v>
      </c>
      <c r="D30" s="22">
        <f>ROUND(D28*D29,1)+0.1</f>
        <v>18</v>
      </c>
      <c r="E30" s="22">
        <f t="shared" ref="E30" si="69">ROUND(E28*E29,1)</f>
        <v>18.8</v>
      </c>
      <c r="F30" s="22">
        <f>ROUND(F28*F29,1)-0.1</f>
        <v>18.5</v>
      </c>
      <c r="G30" s="28">
        <f>SUM(C30:F30)</f>
        <v>72.5</v>
      </c>
      <c r="H30" s="22"/>
      <c r="I30" s="27">
        <f t="shared" ref="I30:J30" si="70">ROUND(I28*I29,1)</f>
        <v>16.100000000000001</v>
      </c>
      <c r="J30" s="22">
        <f t="shared" si="70"/>
        <v>12.5</v>
      </c>
      <c r="K30" s="22">
        <f>ROUND(K28*K29,1)+0.1</f>
        <v>7.1999999999999993</v>
      </c>
      <c r="L30" s="22">
        <f>ROUND(L28*L29,1)-0.1</f>
        <v>4.6000000000000005</v>
      </c>
      <c r="M30" s="28">
        <f>SUM(I30:L30)</f>
        <v>40.4</v>
      </c>
      <c r="N30" s="22"/>
      <c r="O30" s="27">
        <f t="shared" ref="O30:R30" si="71">ROUND(O28*O29,1)</f>
        <v>-1.7</v>
      </c>
      <c r="P30" s="22">
        <f t="shared" si="71"/>
        <v>0</v>
      </c>
      <c r="Q30" s="22">
        <f t="shared" si="71"/>
        <v>0</v>
      </c>
      <c r="R30" s="22">
        <f t="shared" si="71"/>
        <v>0</v>
      </c>
      <c r="S30" s="28">
        <f>SUM(O30:R30)</f>
        <v>-1.7</v>
      </c>
      <c r="U30" s="29">
        <f>I30/C30-1</f>
        <v>-6.3953488372092915E-2</v>
      </c>
      <c r="V30" s="30">
        <f t="shared" ref="V30:Y31" si="72">J30/D30-1</f>
        <v>-0.30555555555555558</v>
      </c>
      <c r="W30" s="30">
        <f t="shared" si="72"/>
        <v>-0.61702127659574479</v>
      </c>
      <c r="X30" s="30">
        <f t="shared" si="72"/>
        <v>-0.75135135135135134</v>
      </c>
      <c r="Y30" s="31">
        <f t="shared" si="72"/>
        <v>-0.44275862068965521</v>
      </c>
      <c r="AA30" s="29">
        <f>O30/I30-1</f>
        <v>-1.1055900621118013</v>
      </c>
      <c r="AB30" s="30">
        <f t="shared" ref="AB30:AD31" si="73">IFERROR(P30/J30-1,"")</f>
        <v>-1</v>
      </c>
      <c r="AC30" s="30">
        <f t="shared" si="73"/>
        <v>-1</v>
      </c>
      <c r="AD30" s="30">
        <f t="shared" si="73"/>
        <v>-1</v>
      </c>
      <c r="AE30" s="31">
        <f t="shared" ref="AE30:AE31" si="74">S30/M30-1</f>
        <v>-1.0420792079207921</v>
      </c>
    </row>
    <row r="31" spans="1:31" s="2" customFormat="1" x14ac:dyDescent="0.3">
      <c r="A31" s="32" t="s">
        <v>32</v>
      </c>
      <c r="C31" s="89">
        <v>49.1</v>
      </c>
      <c r="D31" s="90">
        <v>50.899999999999991</v>
      </c>
      <c r="E31" s="90">
        <v>53.600000000000009</v>
      </c>
      <c r="F31" s="90">
        <v>52.9</v>
      </c>
      <c r="G31" s="91">
        <v>206.49999999999994</v>
      </c>
      <c r="H31" s="82"/>
      <c r="I31" s="89">
        <v>45.900000000000006</v>
      </c>
      <c r="J31" s="90">
        <v>35.500000000000014</v>
      </c>
      <c r="K31" s="90">
        <v>19.999999999999957</v>
      </c>
      <c r="L31" s="90">
        <v>13.5</v>
      </c>
      <c r="M31" s="91">
        <v>114.90000000000003</v>
      </c>
      <c r="N31" s="82"/>
      <c r="O31" s="89">
        <v>-4.6999999999998714</v>
      </c>
      <c r="P31" s="90">
        <f>P28-P30</f>
        <v>0</v>
      </c>
      <c r="Q31" s="90">
        <f t="shared" ref="Q31:R31" si="75">Q28-Q30</f>
        <v>0</v>
      </c>
      <c r="R31" s="90">
        <f t="shared" si="75"/>
        <v>0</v>
      </c>
      <c r="S31" s="91">
        <f>SUM(O31:R31)</f>
        <v>-4.6999999999998714</v>
      </c>
      <c r="U31" s="37">
        <f t="shared" ref="U31" si="76">I31/C31-1</f>
        <v>-6.5173116089612959E-2</v>
      </c>
      <c r="V31" s="38">
        <f t="shared" si="72"/>
        <v>-0.30255402750491123</v>
      </c>
      <c r="W31" s="38">
        <f t="shared" si="72"/>
        <v>-0.62686567164179197</v>
      </c>
      <c r="X31" s="38">
        <f t="shared" si="72"/>
        <v>-0.7448015122873346</v>
      </c>
      <c r="Y31" s="39">
        <f t="shared" si="72"/>
        <v>-0.44358353510895854</v>
      </c>
      <c r="AA31" s="37">
        <f t="shared" ref="AA31" si="77">O31/I31-1</f>
        <v>-1.1023965141612173</v>
      </c>
      <c r="AB31" s="38">
        <f t="shared" si="73"/>
        <v>-1</v>
      </c>
      <c r="AC31" s="38">
        <f t="shared" si="73"/>
        <v>-1</v>
      </c>
      <c r="AD31" s="38">
        <f t="shared" si="73"/>
        <v>-1</v>
      </c>
      <c r="AE31" s="39">
        <f t="shared" si="74"/>
        <v>-1.0409051348999119</v>
      </c>
    </row>
    <row r="32" spans="1:31" s="2" customFormat="1" ht="6.6" customHeight="1" x14ac:dyDescent="0.3">
      <c r="A32" s="72"/>
      <c r="C32" s="81"/>
      <c r="D32" s="82"/>
      <c r="E32" s="82"/>
      <c r="F32" s="82"/>
      <c r="G32" s="83"/>
      <c r="H32" s="82"/>
      <c r="I32" s="81"/>
      <c r="J32" s="82"/>
      <c r="K32" s="82"/>
      <c r="L32" s="82"/>
      <c r="M32" s="83"/>
      <c r="N32" s="82"/>
      <c r="O32" s="81"/>
      <c r="P32" s="82"/>
      <c r="Q32" s="82"/>
      <c r="R32" s="82"/>
      <c r="S32" s="83"/>
      <c r="U32" s="81"/>
      <c r="V32" s="82"/>
      <c r="W32" s="82"/>
      <c r="X32" s="82"/>
      <c r="Y32" s="83"/>
      <c r="AA32" s="81"/>
      <c r="AB32" s="82"/>
      <c r="AC32" s="82"/>
      <c r="AD32" s="82"/>
      <c r="AE32" s="83"/>
    </row>
    <row r="33" spans="1:31" x14ac:dyDescent="0.3">
      <c r="A33" s="13" t="s">
        <v>33</v>
      </c>
      <c r="C33" s="58">
        <v>211.1</v>
      </c>
      <c r="D33" s="59">
        <v>213.3</v>
      </c>
      <c r="E33" s="59">
        <v>211.9</v>
      </c>
      <c r="F33" s="59">
        <v>212.4</v>
      </c>
      <c r="G33" s="60">
        <v>212.2</v>
      </c>
      <c r="H33" s="59"/>
      <c r="I33" s="58">
        <v>212.4</v>
      </c>
      <c r="J33" s="59">
        <v>209.9</v>
      </c>
      <c r="K33" s="59">
        <v>211</v>
      </c>
      <c r="L33" s="59">
        <v>211.9</v>
      </c>
      <c r="M33" s="60">
        <v>212.5</v>
      </c>
      <c r="N33" s="59"/>
      <c r="O33" s="58">
        <v>214.29999999999998</v>
      </c>
      <c r="P33" s="61"/>
      <c r="Q33" s="61"/>
      <c r="R33" s="61"/>
      <c r="S33" s="62">
        <f>AVERAGE(O33:R33)</f>
        <v>214.29999999999998</v>
      </c>
      <c r="U33" s="29">
        <f>I33/C33-1</f>
        <v>6.1582188536239979E-3</v>
      </c>
      <c r="V33" s="30">
        <f t="shared" ref="V33:Y34" si="78">J33/D33-1</f>
        <v>-1.5939990623534905E-2</v>
      </c>
      <c r="W33" s="30">
        <f t="shared" si="78"/>
        <v>-4.2472864558754653E-3</v>
      </c>
      <c r="X33" s="30">
        <f t="shared" si="78"/>
        <v>-2.3540489642184248E-3</v>
      </c>
      <c r="Y33" s="31">
        <f t="shared" si="78"/>
        <v>1.413760603204528E-3</v>
      </c>
      <c r="AA33" s="29">
        <f>O33/I33-1</f>
        <v>8.9453860640300586E-3</v>
      </c>
      <c r="AB33" s="30">
        <f t="shared" ref="AB33:AD34" si="79">IFERROR(P33/J33-1,"")</f>
        <v>-1</v>
      </c>
      <c r="AC33" s="30">
        <f t="shared" si="79"/>
        <v>-1</v>
      </c>
      <c r="AD33" s="30">
        <f t="shared" si="79"/>
        <v>-1</v>
      </c>
      <c r="AE33" s="31">
        <f t="shared" ref="AE33:AE34" si="80">S33/M33-1</f>
        <v>8.4705882352940076E-3</v>
      </c>
    </row>
    <row r="34" spans="1:31" x14ac:dyDescent="0.3">
      <c r="A34" s="48" t="s">
        <v>34</v>
      </c>
      <c r="C34" s="92">
        <v>0.23</v>
      </c>
      <c r="D34" s="93">
        <v>0.24</v>
      </c>
      <c r="E34" s="93">
        <v>0.24999999999999997</v>
      </c>
      <c r="F34" s="93">
        <v>0.25</v>
      </c>
      <c r="G34" s="94">
        <v>0.97</v>
      </c>
      <c r="H34" s="95"/>
      <c r="I34" s="92">
        <v>0.22000000000000003</v>
      </c>
      <c r="J34" s="93">
        <v>0.16999999999999998</v>
      </c>
      <c r="K34" s="93">
        <v>9.9999999999999853E-2</v>
      </c>
      <c r="L34" s="93">
        <v>6.000000000000006E-2</v>
      </c>
      <c r="M34" s="94">
        <v>0.53999999999999959</v>
      </c>
      <c r="N34" s="95"/>
      <c r="O34" s="92">
        <v>-2.0000000000000018E-2</v>
      </c>
      <c r="P34" s="93" t="str">
        <f>IFERROR(ROUND(P31/P33,2),"")</f>
        <v/>
      </c>
      <c r="Q34" s="93" t="str">
        <f t="shared" ref="Q34:R34" si="81">IFERROR(ROUND(Q31/Q33,2),"")</f>
        <v/>
      </c>
      <c r="R34" s="93" t="str">
        <f t="shared" si="81"/>
        <v/>
      </c>
      <c r="S34" s="94">
        <f>IFERROR(ROUND(S31/S33,2),"")</f>
        <v>-0.02</v>
      </c>
      <c r="U34" s="23">
        <f t="shared" ref="U34" si="82">I34/C34-1</f>
        <v>-4.3478260869565188E-2</v>
      </c>
      <c r="V34" s="24">
        <f t="shared" si="78"/>
        <v>-0.29166666666666674</v>
      </c>
      <c r="W34" s="24">
        <f t="shared" si="78"/>
        <v>-0.60000000000000053</v>
      </c>
      <c r="X34" s="24">
        <f t="shared" si="78"/>
        <v>-0.75999999999999979</v>
      </c>
      <c r="Y34" s="25">
        <f t="shared" si="78"/>
        <v>-0.44329896907216537</v>
      </c>
      <c r="AA34" s="23">
        <f t="shared" ref="AA34" si="83">O34/I34-1</f>
        <v>-1.0909090909090911</v>
      </c>
      <c r="AB34" s="24" t="str">
        <f>IFERROR(P34/J34-1,"")</f>
        <v/>
      </c>
      <c r="AC34" s="24" t="str">
        <f t="shared" si="79"/>
        <v/>
      </c>
      <c r="AD34" s="24" t="str">
        <f t="shared" si="79"/>
        <v/>
      </c>
      <c r="AE34" s="25">
        <f t="shared" si="80"/>
        <v>-1.037037037037037</v>
      </c>
    </row>
    <row r="35" spans="1:31" ht="6.6" customHeight="1" x14ac:dyDescent="0.3">
      <c r="A35" s="13"/>
      <c r="C35" s="96"/>
      <c r="D35" s="97"/>
      <c r="E35" s="97"/>
      <c r="F35" s="97"/>
      <c r="G35" s="98"/>
      <c r="H35" s="97"/>
      <c r="I35" s="96"/>
      <c r="J35" s="97"/>
      <c r="K35" s="97"/>
      <c r="L35" s="97"/>
      <c r="M35" s="98"/>
      <c r="N35" s="97"/>
      <c r="O35" s="96"/>
      <c r="P35" s="97"/>
      <c r="Q35" s="97"/>
      <c r="R35" s="97"/>
      <c r="S35" s="98"/>
      <c r="U35" s="96"/>
      <c r="V35" s="97"/>
      <c r="W35" s="97"/>
      <c r="X35" s="97"/>
      <c r="Y35" s="98"/>
      <c r="AA35" s="96"/>
      <c r="AB35" s="97"/>
      <c r="AC35" s="97"/>
      <c r="AD35" s="97"/>
      <c r="AE35" s="98"/>
    </row>
    <row r="36" spans="1:31" s="2" customFormat="1" x14ac:dyDescent="0.3">
      <c r="A36" s="57" t="s">
        <v>35</v>
      </c>
      <c r="B36"/>
      <c r="C36" s="99">
        <v>61.3</v>
      </c>
      <c r="D36" s="100">
        <v>59.9</v>
      </c>
      <c r="E36" s="100">
        <v>59.2</v>
      </c>
      <c r="F36" s="100">
        <v>61.3</v>
      </c>
      <c r="G36" s="101">
        <v>241.7</v>
      </c>
      <c r="H36" s="100"/>
      <c r="I36" s="99">
        <v>59.2</v>
      </c>
      <c r="J36" s="100">
        <v>55.899999999999991</v>
      </c>
      <c r="K36" s="100">
        <v>54.6</v>
      </c>
      <c r="L36" s="100">
        <v>51</v>
      </c>
      <c r="M36" s="101">
        <v>220.7</v>
      </c>
      <c r="N36" s="100"/>
      <c r="O36" s="99">
        <v>52.7</v>
      </c>
      <c r="P36" s="102"/>
      <c r="Q36" s="102"/>
      <c r="R36" s="102"/>
      <c r="S36" s="101">
        <f>SUM(O36:R36)</f>
        <v>52.7</v>
      </c>
      <c r="U36" s="29">
        <f t="shared" ref="U36:Y37" si="84">I36/C36-1</f>
        <v>-3.4257748776508889E-2</v>
      </c>
      <c r="V36" s="30">
        <f t="shared" si="84"/>
        <v>-6.6777963272120267E-2</v>
      </c>
      <c r="W36" s="30">
        <f t="shared" si="84"/>
        <v>-7.7702702702702742E-2</v>
      </c>
      <c r="X36" s="30">
        <f t="shared" si="84"/>
        <v>-0.16802610114192496</v>
      </c>
      <c r="Y36" s="31">
        <f t="shared" si="84"/>
        <v>-8.6884567645841959E-2</v>
      </c>
      <c r="AA36" s="29">
        <f t="shared" ref="AA36:AA37" si="85">O36/I36-1</f>
        <v>-0.10979729729729726</v>
      </c>
      <c r="AB36" s="30">
        <f t="shared" ref="AB36:AD37" si="86">IFERROR(P36/J36-1,"")</f>
        <v>-1</v>
      </c>
      <c r="AC36" s="30">
        <f t="shared" si="86"/>
        <v>-1</v>
      </c>
      <c r="AD36" s="30">
        <f t="shared" si="86"/>
        <v>-1</v>
      </c>
      <c r="AE36" s="31">
        <f t="shared" ref="AE36:AE37" si="87">S36/M36-1</f>
        <v>-0.76121431807883999</v>
      </c>
    </row>
    <row r="37" spans="1:31" s="2" customFormat="1" x14ac:dyDescent="0.3">
      <c r="A37" s="32" t="s">
        <v>37</v>
      </c>
      <c r="C37" s="33">
        <v>180.2</v>
      </c>
      <c r="D37" s="34">
        <v>179.29999999999998</v>
      </c>
      <c r="E37" s="34">
        <v>183.10000000000002</v>
      </c>
      <c r="F37" s="34">
        <v>183.2</v>
      </c>
      <c r="G37" s="35">
        <v>725.8</v>
      </c>
      <c r="H37" s="36"/>
      <c r="I37" s="33">
        <v>171.3</v>
      </c>
      <c r="J37" s="34">
        <v>154.39999999999998</v>
      </c>
      <c r="K37" s="34">
        <v>134.09999999999997</v>
      </c>
      <c r="L37" s="34">
        <v>124.70000000000003</v>
      </c>
      <c r="M37" s="35">
        <v>584.5</v>
      </c>
      <c r="N37" s="36"/>
      <c r="O37" s="33">
        <v>103.20000000000013</v>
      </c>
      <c r="P37" s="34">
        <f>P23+P36</f>
        <v>0</v>
      </c>
      <c r="Q37" s="34">
        <f t="shared" ref="Q37:R37" si="88">Q23+Q36</f>
        <v>0</v>
      </c>
      <c r="R37" s="34">
        <f t="shared" si="88"/>
        <v>0</v>
      </c>
      <c r="S37" s="35">
        <f>SUM(O37:R37)</f>
        <v>103.20000000000013</v>
      </c>
      <c r="U37" s="37">
        <f t="shared" si="84"/>
        <v>-4.9389567147613667E-2</v>
      </c>
      <c r="V37" s="38">
        <f t="shared" si="84"/>
        <v>-0.13887339654210828</v>
      </c>
      <c r="W37" s="38">
        <f t="shared" si="84"/>
        <v>-0.26761332605133836</v>
      </c>
      <c r="X37" s="38">
        <f t="shared" si="84"/>
        <v>-0.31932314410480334</v>
      </c>
      <c r="Y37" s="39">
        <f t="shared" si="84"/>
        <v>-0.19468173050427107</v>
      </c>
      <c r="AA37" s="37">
        <f t="shared" si="85"/>
        <v>-0.3975481611208399</v>
      </c>
      <c r="AB37" s="38">
        <f t="shared" si="86"/>
        <v>-1</v>
      </c>
      <c r="AC37" s="38">
        <f t="shared" si="86"/>
        <v>-1</v>
      </c>
      <c r="AD37" s="38">
        <f t="shared" si="86"/>
        <v>-1</v>
      </c>
      <c r="AE37" s="39">
        <f t="shared" si="87"/>
        <v>-0.82343883661248907</v>
      </c>
    </row>
    <row r="38" spans="1:31" x14ac:dyDescent="0.3">
      <c r="A38" s="13" t="s">
        <v>38</v>
      </c>
      <c r="C38" s="67">
        <f t="shared" ref="C38:G38" si="89">ROUND(C37/C$13,3)</f>
        <v>0.248</v>
      </c>
      <c r="D38" s="26">
        <f t="shared" si="89"/>
        <v>0.24099999999999999</v>
      </c>
      <c r="E38" s="26">
        <f t="shared" si="89"/>
        <v>0.24</v>
      </c>
      <c r="F38" s="26">
        <f t="shared" si="89"/>
        <v>0.23599999999999999</v>
      </c>
      <c r="G38" s="68">
        <f t="shared" si="89"/>
        <v>0.24099999999999999</v>
      </c>
      <c r="H38" s="26"/>
      <c r="I38" s="67">
        <f t="shared" ref="I38:M38" si="90">ROUND(I37/I$13,3)</f>
        <v>0.221</v>
      </c>
      <c r="J38" s="26">
        <f t="shared" si="90"/>
        <v>0.2</v>
      </c>
      <c r="K38" s="26">
        <f t="shared" si="90"/>
        <v>0.17</v>
      </c>
      <c r="L38" s="26">
        <f t="shared" si="90"/>
        <v>0.158</v>
      </c>
      <c r="M38" s="68">
        <f t="shared" si="90"/>
        <v>0.187</v>
      </c>
      <c r="N38" s="26"/>
      <c r="O38" s="67">
        <f t="shared" ref="O38" si="91">ROUND(O37/O$13,3)</f>
        <v>0.13600000000000001</v>
      </c>
      <c r="P38" s="26" t="str">
        <f t="shared" ref="P38:R38" si="92">IFERROR(ROUND(P37/P$13,3),"")</f>
        <v/>
      </c>
      <c r="Q38" s="26" t="str">
        <f t="shared" si="92"/>
        <v/>
      </c>
      <c r="R38" s="26" t="str">
        <f t="shared" si="92"/>
        <v/>
      </c>
      <c r="S38" s="68">
        <f t="shared" ref="S38" si="93">ROUND(S37/S$13,3)</f>
        <v>0.13600000000000001</v>
      </c>
      <c r="U38" s="44">
        <f t="shared" ref="U38:Y39" si="94">(I38-C38)*100</f>
        <v>-2.6999999999999997</v>
      </c>
      <c r="V38" s="45">
        <f t="shared" si="94"/>
        <v>-4.0999999999999979</v>
      </c>
      <c r="W38" s="45">
        <f t="shared" si="94"/>
        <v>-6.9999999999999982</v>
      </c>
      <c r="X38" s="46">
        <f t="shared" si="94"/>
        <v>-7.7999999999999989</v>
      </c>
      <c r="Y38" s="47">
        <f t="shared" si="94"/>
        <v>-5.3999999999999995</v>
      </c>
      <c r="AA38" s="44">
        <f t="shared" ref="AA38:AA39" si="95">(O38-I38)*100</f>
        <v>-8.5</v>
      </c>
      <c r="AB38" s="45" t="str">
        <f t="shared" ref="AB38:AD39" si="96">IFERROR((P38-J38)*100,"")</f>
        <v/>
      </c>
      <c r="AC38" s="45" t="str">
        <f t="shared" si="96"/>
        <v/>
      </c>
      <c r="AD38" s="46" t="str">
        <f t="shared" si="96"/>
        <v/>
      </c>
      <c r="AE38" s="47">
        <f t="shared" ref="AE38:AE39" si="97">(S38-M38)*100</f>
        <v>-5.0999999999999988</v>
      </c>
    </row>
    <row r="39" spans="1:31" x14ac:dyDescent="0.3">
      <c r="A39" s="103" t="s">
        <v>39</v>
      </c>
      <c r="C39" s="104">
        <f t="shared" ref="C39:G39" si="98">ROUND(C37/C$15,3)</f>
        <v>0.33900000000000002</v>
      </c>
      <c r="D39" s="105">
        <f t="shared" si="98"/>
        <v>0.33900000000000002</v>
      </c>
      <c r="E39" s="105">
        <f t="shared" si="98"/>
        <v>0.35299999999999998</v>
      </c>
      <c r="F39" s="105">
        <f t="shared" si="98"/>
        <v>0.35899999999999999</v>
      </c>
      <c r="G39" s="106">
        <f t="shared" si="98"/>
        <v>0.34799999999999998</v>
      </c>
      <c r="H39" s="26"/>
      <c r="I39" s="104">
        <f t="shared" ref="I39:M39" si="99">ROUND(I37/I$15,3)</f>
        <v>0.34100000000000003</v>
      </c>
      <c r="J39" s="105">
        <f t="shared" si="99"/>
        <v>0.311</v>
      </c>
      <c r="K39" s="105">
        <f t="shared" si="99"/>
        <v>0.27400000000000002</v>
      </c>
      <c r="L39" s="105">
        <f t="shared" si="99"/>
        <v>0.25900000000000001</v>
      </c>
      <c r="M39" s="106">
        <f t="shared" si="99"/>
        <v>0.29699999999999999</v>
      </c>
      <c r="N39" s="26"/>
      <c r="O39" s="104">
        <f t="shared" ref="O39:S39" si="100">ROUND(O37/O$15,3)</f>
        <v>0.224</v>
      </c>
      <c r="P39" s="105" t="str">
        <f t="shared" ref="P39:R39" si="101">IFERROR(ROUND(P37/P$15,3),"")</f>
        <v/>
      </c>
      <c r="Q39" s="105" t="str">
        <f t="shared" si="101"/>
        <v/>
      </c>
      <c r="R39" s="105" t="str">
        <f t="shared" si="101"/>
        <v/>
      </c>
      <c r="S39" s="106">
        <f t="shared" si="100"/>
        <v>0.224</v>
      </c>
      <c r="U39" s="107">
        <f t="shared" si="94"/>
        <v>0.20000000000000018</v>
      </c>
      <c r="V39" s="108">
        <f>(J39-D39)*100</f>
        <v>-2.8000000000000025</v>
      </c>
      <c r="W39" s="108">
        <f t="shared" si="94"/>
        <v>-7.8999999999999959</v>
      </c>
      <c r="X39" s="109">
        <f t="shared" si="94"/>
        <v>-9.9999999999999982</v>
      </c>
      <c r="Y39" s="110">
        <f t="shared" si="94"/>
        <v>-5.0999999999999988</v>
      </c>
      <c r="AA39" s="107">
        <f t="shared" si="95"/>
        <v>-11.700000000000003</v>
      </c>
      <c r="AB39" s="108" t="str">
        <f t="shared" si="96"/>
        <v/>
      </c>
      <c r="AC39" s="108" t="str">
        <f t="shared" si="96"/>
        <v/>
      </c>
      <c r="AD39" s="109" t="str">
        <f t="shared" si="96"/>
        <v/>
      </c>
      <c r="AE39" s="110">
        <f t="shared" si="97"/>
        <v>-7.299999999999998</v>
      </c>
    </row>
    <row r="40" spans="1:31" ht="6.6" customHeight="1" x14ac:dyDescent="0.3">
      <c r="A40" s="111"/>
      <c r="C40" s="7"/>
      <c r="D40" s="8"/>
      <c r="E40" s="8"/>
      <c r="F40" s="8"/>
      <c r="G40" s="9"/>
      <c r="H40" s="10"/>
      <c r="I40" s="7"/>
      <c r="J40" s="8"/>
      <c r="K40" s="8"/>
      <c r="L40" s="8"/>
      <c r="M40" s="9"/>
      <c r="N40" s="10"/>
      <c r="O40" s="7"/>
      <c r="P40" s="8"/>
      <c r="Q40" s="8"/>
      <c r="R40" s="8"/>
      <c r="S40" s="9"/>
      <c r="U40" s="7"/>
      <c r="V40" s="8"/>
      <c r="W40" s="8"/>
      <c r="X40" s="8"/>
      <c r="Y40" s="9"/>
      <c r="AA40" s="7"/>
      <c r="AB40" s="8"/>
      <c r="AC40" s="8"/>
      <c r="AD40" s="8"/>
      <c r="AE40" s="9"/>
    </row>
    <row r="41" spans="1:31" ht="18" customHeight="1" x14ac:dyDescent="0.35">
      <c r="A41" s="11" t="s">
        <v>40</v>
      </c>
      <c r="C41" s="7"/>
      <c r="D41" s="8"/>
      <c r="E41" s="8"/>
      <c r="F41" s="8"/>
      <c r="G41" s="9"/>
      <c r="H41" s="10"/>
      <c r="I41" s="7"/>
      <c r="J41" s="8"/>
      <c r="K41" s="8"/>
      <c r="L41" s="8"/>
      <c r="M41" s="9"/>
      <c r="N41" s="10"/>
      <c r="O41" s="7"/>
      <c r="P41" s="8"/>
      <c r="Q41" s="8"/>
      <c r="R41" s="8"/>
      <c r="S41" s="9"/>
      <c r="U41" s="7"/>
      <c r="V41" s="8"/>
      <c r="W41" s="8"/>
      <c r="X41" s="8"/>
      <c r="Y41" s="9"/>
      <c r="AA41" s="7"/>
      <c r="AB41" s="8"/>
      <c r="AC41" s="8"/>
      <c r="AD41" s="8"/>
      <c r="AE41" s="9"/>
    </row>
    <row r="42" spans="1:31" ht="18" customHeight="1" x14ac:dyDescent="0.3">
      <c r="A42" s="12" t="s">
        <v>41</v>
      </c>
      <c r="C42" s="7"/>
      <c r="D42" s="8"/>
      <c r="E42" s="8"/>
      <c r="F42" s="8"/>
      <c r="G42" s="9"/>
      <c r="H42" s="10"/>
      <c r="I42" s="7"/>
      <c r="J42" s="8"/>
      <c r="K42" s="8"/>
      <c r="L42" s="8"/>
      <c r="M42" s="9"/>
      <c r="N42" s="10"/>
      <c r="O42" s="7"/>
      <c r="P42" s="8"/>
      <c r="Q42" s="8"/>
      <c r="R42" s="8"/>
      <c r="S42" s="9"/>
      <c r="U42" s="7"/>
      <c r="V42" s="8"/>
      <c r="W42" s="8"/>
      <c r="X42" s="8"/>
      <c r="Y42" s="9"/>
      <c r="AA42" s="7"/>
      <c r="AB42" s="8"/>
      <c r="AC42" s="8"/>
      <c r="AD42" s="8"/>
      <c r="AE42" s="9"/>
    </row>
    <row r="43" spans="1:31" x14ac:dyDescent="0.3">
      <c r="A43" s="13" t="s">
        <v>13</v>
      </c>
      <c r="C43" s="112">
        <v>323.10000000000002</v>
      </c>
      <c r="D43" s="113">
        <v>354.8</v>
      </c>
      <c r="E43" s="113">
        <v>384.5</v>
      </c>
      <c r="F43" s="113">
        <v>408.9</v>
      </c>
      <c r="G43" s="114">
        <v>1471.3000000000002</v>
      </c>
      <c r="H43" s="115"/>
      <c r="I43" s="112">
        <v>417</v>
      </c>
      <c r="J43" s="113">
        <v>422.1</v>
      </c>
      <c r="K43" s="113">
        <v>445</v>
      </c>
      <c r="L43" s="113">
        <v>456.7</v>
      </c>
      <c r="M43" s="114">
        <v>1740.8</v>
      </c>
      <c r="N43" s="115"/>
      <c r="O43" s="112">
        <v>444.6</v>
      </c>
      <c r="P43" s="80"/>
      <c r="Q43" s="80"/>
      <c r="R43" s="80"/>
      <c r="S43" s="114">
        <f>SUM(O43:R43)</f>
        <v>444.6</v>
      </c>
      <c r="U43" s="15">
        <f>I43/C43-1</f>
        <v>0.2906220984215413</v>
      </c>
      <c r="V43" s="16">
        <f t="shared" ref="V43:Y45" si="102">J43/D43-1</f>
        <v>0.18968432919954914</v>
      </c>
      <c r="W43" s="16">
        <f t="shared" si="102"/>
        <v>0.15734720416124848</v>
      </c>
      <c r="X43" s="16">
        <f t="shared" si="102"/>
        <v>0.11689899730985576</v>
      </c>
      <c r="Y43" s="17">
        <f t="shared" si="102"/>
        <v>0.18317134506898647</v>
      </c>
      <c r="AA43" s="15">
        <f>O43/I43-1</f>
        <v>6.6187050359712174E-2</v>
      </c>
      <c r="AB43" s="16">
        <f t="shared" ref="AB43:AD45" si="103">IFERROR(P43/J43-1,"")</f>
        <v>-1</v>
      </c>
      <c r="AC43" s="16">
        <f t="shared" si="103"/>
        <v>-1</v>
      </c>
      <c r="AD43" s="16">
        <f t="shared" si="103"/>
        <v>-1</v>
      </c>
      <c r="AE43" s="17">
        <f t="shared" ref="AE43:AE45" si="104">S43/M43-1</f>
        <v>-0.74460018382352944</v>
      </c>
    </row>
    <row r="44" spans="1:31" ht="16.2" x14ac:dyDescent="0.3">
      <c r="A44" s="48" t="s">
        <v>42</v>
      </c>
      <c r="C44" s="116">
        <v>128.9</v>
      </c>
      <c r="D44" s="66">
        <v>140.1</v>
      </c>
      <c r="E44" s="66">
        <v>140.1</v>
      </c>
      <c r="F44" s="66">
        <v>141.30000000000001</v>
      </c>
      <c r="G44" s="21">
        <f t="shared" ref="G44" si="105">SUM(C44:F44)</f>
        <v>550.40000000000009</v>
      </c>
      <c r="H44" s="22"/>
      <c r="I44" s="116">
        <v>144.30000000000001</v>
      </c>
      <c r="J44" s="66">
        <v>145.69999999999999</v>
      </c>
      <c r="K44" s="66">
        <v>147</v>
      </c>
      <c r="L44" s="66">
        <v>150.4</v>
      </c>
      <c r="M44" s="21">
        <f t="shared" ref="M44" si="106">SUM(I44:L44)</f>
        <v>587.4</v>
      </c>
      <c r="N44" s="22"/>
      <c r="O44" s="116">
        <v>145.69999999999999</v>
      </c>
      <c r="P44" s="80"/>
      <c r="Q44" s="80"/>
      <c r="R44" s="80"/>
      <c r="S44" s="21">
        <f t="shared" ref="S44" si="107">SUM(O44:R44)</f>
        <v>145.69999999999999</v>
      </c>
      <c r="U44" s="23">
        <f t="shared" ref="U44:U45" si="108">I44/C44-1</f>
        <v>0.11947245927075256</v>
      </c>
      <c r="V44" s="24">
        <f t="shared" si="102"/>
        <v>3.9971448965024914E-2</v>
      </c>
      <c r="W44" s="24">
        <f t="shared" si="102"/>
        <v>4.9250535331905931E-2</v>
      </c>
      <c r="X44" s="24">
        <f t="shared" si="102"/>
        <v>6.4401981599433888E-2</v>
      </c>
      <c r="Y44" s="25">
        <f t="shared" si="102"/>
        <v>6.722383720930214E-2</v>
      </c>
      <c r="AA44" s="23">
        <f t="shared" ref="AA44:AA45" si="109">O44/I44-1</f>
        <v>9.7020097020095175E-3</v>
      </c>
      <c r="AB44" s="24">
        <f t="shared" si="103"/>
        <v>-1</v>
      </c>
      <c r="AC44" s="24">
        <f t="shared" si="103"/>
        <v>-1</v>
      </c>
      <c r="AD44" s="24">
        <f t="shared" si="103"/>
        <v>-1</v>
      </c>
      <c r="AE44" s="25">
        <f t="shared" si="104"/>
        <v>-0.75195778004766767</v>
      </c>
    </row>
    <row r="45" spans="1:31" x14ac:dyDescent="0.3">
      <c r="A45" s="72" t="s">
        <v>17</v>
      </c>
      <c r="B45" s="2"/>
      <c r="C45" s="73">
        <v>55.7</v>
      </c>
      <c r="D45" s="36">
        <v>66.599999999999994</v>
      </c>
      <c r="E45" s="36">
        <v>66.3</v>
      </c>
      <c r="F45" s="36">
        <v>66.3</v>
      </c>
      <c r="G45" s="74">
        <v>254.89999999999998</v>
      </c>
      <c r="H45" s="36"/>
      <c r="I45" s="73">
        <v>66.5</v>
      </c>
      <c r="J45" s="36">
        <v>66.3</v>
      </c>
      <c r="K45" s="36">
        <v>61.6</v>
      </c>
      <c r="L45" s="36">
        <v>63.6</v>
      </c>
      <c r="M45" s="74">
        <v>258</v>
      </c>
      <c r="N45" s="36"/>
      <c r="O45" s="73">
        <v>53.1</v>
      </c>
      <c r="P45" s="36">
        <f>ROUND(P43*P46,1)</f>
        <v>0</v>
      </c>
      <c r="Q45" s="36">
        <f t="shared" ref="Q45:R45" si="110">ROUND(Q43*Q46,1)</f>
        <v>0</v>
      </c>
      <c r="R45" s="36">
        <f t="shared" si="110"/>
        <v>0</v>
      </c>
      <c r="S45" s="74">
        <f t="shared" ref="S45" si="111">SUM(O45:R45)</f>
        <v>53.1</v>
      </c>
      <c r="T45" s="2"/>
      <c r="U45" s="75">
        <f t="shared" si="108"/>
        <v>0.19389587073608605</v>
      </c>
      <c r="V45" s="76">
        <f t="shared" si="102"/>
        <v>-4.5045045045044585E-3</v>
      </c>
      <c r="W45" s="76">
        <f t="shared" si="102"/>
        <v>-7.0889894419306154E-2</v>
      </c>
      <c r="X45" s="76">
        <f t="shared" si="102"/>
        <v>-4.0723981900452455E-2</v>
      </c>
      <c r="Y45" s="77">
        <f t="shared" si="102"/>
        <v>1.2161632012553936E-2</v>
      </c>
      <c r="AA45" s="75">
        <f t="shared" si="109"/>
        <v>-0.20150375939849619</v>
      </c>
      <c r="AB45" s="76">
        <f t="shared" si="103"/>
        <v>-1</v>
      </c>
      <c r="AC45" s="76">
        <f t="shared" si="103"/>
        <v>-1</v>
      </c>
      <c r="AD45" s="76">
        <f t="shared" si="103"/>
        <v>-1</v>
      </c>
      <c r="AE45" s="77">
        <f t="shared" si="104"/>
        <v>-0.79418604651162794</v>
      </c>
    </row>
    <row r="46" spans="1:31" x14ac:dyDescent="0.3">
      <c r="A46" s="48" t="s">
        <v>18</v>
      </c>
      <c r="C46" s="69">
        <v>0.17239244815846486</v>
      </c>
      <c r="D46" s="70">
        <v>0.18771138669673054</v>
      </c>
      <c r="E46" s="70">
        <v>0.17243172951885566</v>
      </c>
      <c r="F46" s="70">
        <v>0.16214233308877476</v>
      </c>
      <c r="G46" s="71">
        <v>0.1732481478964181</v>
      </c>
      <c r="H46" s="26"/>
      <c r="I46" s="69">
        <v>0.15947242206235013</v>
      </c>
      <c r="J46" s="70">
        <v>0.15707178393745555</v>
      </c>
      <c r="K46" s="70">
        <v>0.13842696629213483</v>
      </c>
      <c r="L46" s="70">
        <v>0.13925990803590979</v>
      </c>
      <c r="M46" s="71">
        <v>0.14820772058823531</v>
      </c>
      <c r="N46" s="26"/>
      <c r="O46" s="69">
        <v>0.1194331983805668</v>
      </c>
      <c r="P46" s="117"/>
      <c r="Q46" s="117"/>
      <c r="R46" s="117"/>
      <c r="S46" s="71">
        <f t="shared" ref="S46" si="112">ROUND(S45/S$43,3)</f>
        <v>0.11899999999999999</v>
      </c>
      <c r="U46" s="53">
        <f t="shared" ref="U46:Y47" si="113">(I46-C46)*100</f>
        <v>-1.292002609611473</v>
      </c>
      <c r="V46" s="54">
        <f t="shared" si="113"/>
        <v>-3.0639602759274993</v>
      </c>
      <c r="W46" s="54">
        <f t="shared" si="113"/>
        <v>-3.4004763226720831</v>
      </c>
      <c r="X46" s="55">
        <f t="shared" si="113"/>
        <v>-2.2882425052864974</v>
      </c>
      <c r="Y46" s="56">
        <f t="shared" si="113"/>
        <v>-2.5040427308182789</v>
      </c>
      <c r="AA46" s="53">
        <f t="shared" ref="AA46:AA47" si="114">(O46-I46)*100</f>
        <v>-4.0039223681783325</v>
      </c>
      <c r="AB46" s="54">
        <f t="shared" ref="AB46:AD47" si="115">IFERROR((P46-J46)*100,"")</f>
        <v>-15.707178393745554</v>
      </c>
      <c r="AC46" s="54">
        <f t="shared" si="115"/>
        <v>-13.842696629213483</v>
      </c>
      <c r="AD46" s="55">
        <f t="shared" si="115"/>
        <v>-13.925990803590979</v>
      </c>
      <c r="AE46" s="56">
        <f t="shared" ref="AE46:AE47" si="116">(S46-M46)*100</f>
        <v>-2.9207720588235313</v>
      </c>
    </row>
    <row r="47" spans="1:31" x14ac:dyDescent="0.3">
      <c r="A47" s="13" t="s">
        <v>19</v>
      </c>
      <c r="C47" s="79">
        <f t="shared" ref="C47:G47" si="117">ROUND(C45/C$44,3)</f>
        <v>0.432</v>
      </c>
      <c r="D47" s="43">
        <f t="shared" si="117"/>
        <v>0.47499999999999998</v>
      </c>
      <c r="E47" s="43">
        <f t="shared" si="117"/>
        <v>0.47299999999999998</v>
      </c>
      <c r="F47" s="43">
        <f t="shared" si="117"/>
        <v>0.46899999999999997</v>
      </c>
      <c r="G47" s="42">
        <f t="shared" si="117"/>
        <v>0.46300000000000002</v>
      </c>
      <c r="H47" s="43"/>
      <c r="I47" s="79">
        <f t="shared" ref="I47:M47" si="118">ROUND(I45/I$44,3)</f>
        <v>0.46100000000000002</v>
      </c>
      <c r="J47" s="43">
        <f t="shared" si="118"/>
        <v>0.45500000000000002</v>
      </c>
      <c r="K47" s="43">
        <f t="shared" si="118"/>
        <v>0.41899999999999998</v>
      </c>
      <c r="L47" s="43">
        <f t="shared" si="118"/>
        <v>0.42299999999999999</v>
      </c>
      <c r="M47" s="42">
        <f t="shared" si="118"/>
        <v>0.439</v>
      </c>
      <c r="N47" s="43"/>
      <c r="O47" s="79">
        <f t="shared" ref="O47" si="119">ROUND(O45/O$44,3)</f>
        <v>0.36399999999999999</v>
      </c>
      <c r="P47" s="117"/>
      <c r="Q47" s="117"/>
      <c r="R47" s="117"/>
      <c r="S47" s="42">
        <f t="shared" ref="S47" si="120">ROUND(S45/S$44,3)</f>
        <v>0.36399999999999999</v>
      </c>
      <c r="U47" s="44">
        <f t="shared" si="113"/>
        <v>2.9000000000000026</v>
      </c>
      <c r="V47" s="45">
        <f>(J47-D47)*100</f>
        <v>-1.9999999999999962</v>
      </c>
      <c r="W47" s="45">
        <f t="shared" si="113"/>
        <v>-5.3999999999999995</v>
      </c>
      <c r="X47" s="46">
        <f t="shared" si="113"/>
        <v>-4.5999999999999988</v>
      </c>
      <c r="Y47" s="47">
        <f t="shared" si="113"/>
        <v>-2.4000000000000021</v>
      </c>
      <c r="AA47" s="44">
        <f t="shared" si="114"/>
        <v>-9.7000000000000028</v>
      </c>
      <c r="AB47" s="45">
        <f t="shared" si="115"/>
        <v>-45.5</v>
      </c>
      <c r="AC47" s="45">
        <f t="shared" si="115"/>
        <v>-41.9</v>
      </c>
      <c r="AD47" s="46">
        <f t="shared" si="115"/>
        <v>-42.3</v>
      </c>
      <c r="AE47" s="47">
        <f t="shared" si="116"/>
        <v>-7.5000000000000009</v>
      </c>
    </row>
    <row r="48" spans="1:31" ht="15" customHeight="1" x14ac:dyDescent="0.3">
      <c r="A48" s="18" t="s">
        <v>43</v>
      </c>
      <c r="C48" s="63">
        <f>ROUND(C45-C51,1)</f>
        <v>36.6</v>
      </c>
      <c r="D48" s="64">
        <f t="shared" ref="D48:F48" si="121">ROUND(D45-D51,1)</f>
        <v>34.700000000000003</v>
      </c>
      <c r="E48" s="64">
        <f t="shared" si="121"/>
        <v>31.5</v>
      </c>
      <c r="F48" s="64">
        <f t="shared" si="121"/>
        <v>32</v>
      </c>
      <c r="G48" s="65">
        <f>ROUND(G45-G51,1)</f>
        <v>134.80000000000001</v>
      </c>
      <c r="H48" s="10"/>
      <c r="I48" s="63">
        <f t="shared" ref="I48:L48" si="122">ROUND(I45-I51,1)</f>
        <v>32</v>
      </c>
      <c r="J48" s="64">
        <f t="shared" si="122"/>
        <v>36.4</v>
      </c>
      <c r="K48" s="64">
        <f t="shared" si="122"/>
        <v>33.5</v>
      </c>
      <c r="L48" s="64">
        <f t="shared" si="122"/>
        <v>31.2</v>
      </c>
      <c r="M48" s="65">
        <f>ROUND(M45-M51,1)</f>
        <v>133.1</v>
      </c>
      <c r="N48" s="10"/>
      <c r="O48" s="63">
        <f>ROUND(O45-O51,1)</f>
        <v>28.6</v>
      </c>
      <c r="P48" s="80"/>
      <c r="Q48" s="80"/>
      <c r="R48" s="80"/>
      <c r="S48" s="65">
        <f t="shared" ref="S48" si="123">SUM(O48:R48)</f>
        <v>28.6</v>
      </c>
      <c r="U48" s="23">
        <f t="shared" ref="U48:Y48" si="124">I48/C48-1</f>
        <v>-0.12568306010928965</v>
      </c>
      <c r="V48" s="24">
        <f t="shared" si="124"/>
        <v>4.8991354466858761E-2</v>
      </c>
      <c r="W48" s="24">
        <f t="shared" si="124"/>
        <v>6.3492063492063489E-2</v>
      </c>
      <c r="X48" s="24">
        <f t="shared" si="124"/>
        <v>-2.5000000000000022E-2</v>
      </c>
      <c r="Y48" s="25">
        <f t="shared" si="124"/>
        <v>-1.2611275964391822E-2</v>
      </c>
      <c r="AA48" s="23">
        <f t="shared" ref="AA48" si="125">O48/I48-1</f>
        <v>-0.10624999999999996</v>
      </c>
      <c r="AB48" s="24">
        <f t="shared" ref="AB48:AD48" si="126">IFERROR(P48/J48-1,"")</f>
        <v>-1</v>
      </c>
      <c r="AC48" s="24">
        <f t="shared" si="126"/>
        <v>-1</v>
      </c>
      <c r="AD48" s="24">
        <f t="shared" si="126"/>
        <v>-1</v>
      </c>
      <c r="AE48" s="25">
        <f t="shared" ref="AE48" si="127">S48/M48-1</f>
        <v>-0.7851239669421487</v>
      </c>
    </row>
    <row r="49" spans="1:31" x14ac:dyDescent="0.3">
      <c r="A49" s="57" t="s">
        <v>44</v>
      </c>
      <c r="C49" s="67">
        <f t="shared" ref="C49:G49" si="128">ROUND(C48/C$43,3)</f>
        <v>0.113</v>
      </c>
      <c r="D49" s="26">
        <f t="shared" si="128"/>
        <v>9.8000000000000004E-2</v>
      </c>
      <c r="E49" s="26">
        <f t="shared" si="128"/>
        <v>8.2000000000000003E-2</v>
      </c>
      <c r="F49" s="26">
        <f t="shared" si="128"/>
        <v>7.8E-2</v>
      </c>
      <c r="G49" s="68">
        <f t="shared" si="128"/>
        <v>9.1999999999999998E-2</v>
      </c>
      <c r="H49" s="26"/>
      <c r="I49" s="67">
        <f t="shared" ref="I49:M49" si="129">ROUND(I48/I$43,3)</f>
        <v>7.6999999999999999E-2</v>
      </c>
      <c r="J49" s="26">
        <f t="shared" si="129"/>
        <v>8.5999999999999993E-2</v>
      </c>
      <c r="K49" s="26">
        <f t="shared" si="129"/>
        <v>7.4999999999999997E-2</v>
      </c>
      <c r="L49" s="26">
        <f t="shared" si="129"/>
        <v>6.8000000000000005E-2</v>
      </c>
      <c r="M49" s="68">
        <f t="shared" si="129"/>
        <v>7.5999999999999998E-2</v>
      </c>
      <c r="N49" s="26"/>
      <c r="O49" s="67">
        <f t="shared" ref="O49:S49" si="130">ROUND(O48/O$43,3)</f>
        <v>6.4000000000000001E-2</v>
      </c>
      <c r="P49" s="26" t="str">
        <f>IFERROR(ROUND(P48/P$43,3),"")</f>
        <v/>
      </c>
      <c r="Q49" s="26" t="str">
        <f t="shared" ref="Q49:R49" si="131">IFERROR(ROUND(Q48/Q$43,3),"")</f>
        <v/>
      </c>
      <c r="R49" s="26" t="str">
        <f t="shared" si="131"/>
        <v/>
      </c>
      <c r="S49" s="68">
        <f t="shared" si="130"/>
        <v>6.4000000000000001E-2</v>
      </c>
      <c r="U49" s="44">
        <f t="shared" ref="U49:U50" si="132">(I49-C49)*100</f>
        <v>-3.6000000000000005</v>
      </c>
      <c r="V49" s="45">
        <f>(J49-D49)*100</f>
        <v>-1.2000000000000011</v>
      </c>
      <c r="W49" s="45">
        <f t="shared" ref="W49:Y50" si="133">(K49-E49)*100</f>
        <v>-0.70000000000000062</v>
      </c>
      <c r="X49" s="46">
        <f t="shared" si="133"/>
        <v>-0.99999999999999956</v>
      </c>
      <c r="Y49" s="47">
        <f t="shared" si="133"/>
        <v>-1.6</v>
      </c>
      <c r="AA49" s="44">
        <f t="shared" ref="AA49:AA50" si="134">(O49-I49)*100</f>
        <v>-1.2999999999999998</v>
      </c>
      <c r="AB49" s="45" t="str">
        <f t="shared" ref="AB49:AD50" si="135">IFERROR((P49-J49)*100,"")</f>
        <v/>
      </c>
      <c r="AC49" s="45" t="str">
        <f t="shared" si="135"/>
        <v/>
      </c>
      <c r="AD49" s="46" t="str">
        <f t="shared" si="135"/>
        <v/>
      </c>
      <c r="AE49" s="47">
        <f t="shared" ref="AE49:AE50" si="136">(S49-M49)*100</f>
        <v>-1.1999999999999997</v>
      </c>
    </row>
    <row r="50" spans="1:31" x14ac:dyDescent="0.3">
      <c r="A50" s="18" t="s">
        <v>45</v>
      </c>
      <c r="C50" s="69">
        <f>ROUND(C48/C$44,3)</f>
        <v>0.28399999999999997</v>
      </c>
      <c r="D50" s="70">
        <f t="shared" ref="D50:G50" si="137">ROUND(D48/D$44,3)</f>
        <v>0.248</v>
      </c>
      <c r="E50" s="70">
        <f t="shared" si="137"/>
        <v>0.22500000000000001</v>
      </c>
      <c r="F50" s="70">
        <f t="shared" si="137"/>
        <v>0.22600000000000001</v>
      </c>
      <c r="G50" s="71">
        <f t="shared" si="137"/>
        <v>0.245</v>
      </c>
      <c r="H50" s="26"/>
      <c r="I50" s="69">
        <f t="shared" ref="I50:M50" si="138">ROUND(I48/I$44,3)</f>
        <v>0.222</v>
      </c>
      <c r="J50" s="70">
        <f t="shared" si="138"/>
        <v>0.25</v>
      </c>
      <c r="K50" s="70">
        <f t="shared" si="138"/>
        <v>0.22800000000000001</v>
      </c>
      <c r="L50" s="70">
        <f t="shared" si="138"/>
        <v>0.20699999999999999</v>
      </c>
      <c r="M50" s="71">
        <f t="shared" si="138"/>
        <v>0.22700000000000001</v>
      </c>
      <c r="N50" s="26"/>
      <c r="O50" s="69">
        <f>ROUND(O48/O$44,3)</f>
        <v>0.19600000000000001</v>
      </c>
      <c r="P50" s="70" t="str">
        <f>IFERROR(ROUND(P48/P$44,3),"")</f>
        <v/>
      </c>
      <c r="Q50" s="70" t="str">
        <f t="shared" ref="Q50:R50" si="139">IFERROR(ROUND(Q48/Q$44,3),"")</f>
        <v/>
      </c>
      <c r="R50" s="70" t="str">
        <f t="shared" si="139"/>
        <v/>
      </c>
      <c r="S50" s="71">
        <f>IFERROR(ROUND(S48/S$44,3),"")</f>
        <v>0.19600000000000001</v>
      </c>
      <c r="U50" s="53">
        <f t="shared" si="132"/>
        <v>-6.1999999999999975</v>
      </c>
      <c r="V50" s="54">
        <f>(J50-D50)*100</f>
        <v>0.20000000000000018</v>
      </c>
      <c r="W50" s="54">
        <f t="shared" si="133"/>
        <v>0.30000000000000027</v>
      </c>
      <c r="X50" s="55">
        <f t="shared" si="133"/>
        <v>-1.9000000000000017</v>
      </c>
      <c r="Y50" s="56">
        <f t="shared" si="133"/>
        <v>-1.7999999999999989</v>
      </c>
      <c r="AA50" s="53">
        <f t="shared" si="134"/>
        <v>-2.5999999999999996</v>
      </c>
      <c r="AB50" s="54" t="str">
        <f t="shared" si="135"/>
        <v/>
      </c>
      <c r="AC50" s="54" t="str">
        <f t="shared" si="135"/>
        <v/>
      </c>
      <c r="AD50" s="55" t="str">
        <f t="shared" si="135"/>
        <v/>
      </c>
      <c r="AE50" s="56">
        <f t="shared" si="136"/>
        <v>-3.1</v>
      </c>
    </row>
    <row r="51" spans="1:31" ht="16.2" x14ac:dyDescent="0.3">
      <c r="A51" s="72" t="s">
        <v>46</v>
      </c>
      <c r="B51" s="2"/>
      <c r="C51" s="73">
        <v>19.100000000000001</v>
      </c>
      <c r="D51" s="36">
        <v>31.9</v>
      </c>
      <c r="E51" s="36">
        <v>34.799999999999997</v>
      </c>
      <c r="F51" s="36">
        <v>34.299999999999997</v>
      </c>
      <c r="G51" s="74">
        <v>120.1</v>
      </c>
      <c r="H51" s="36"/>
      <c r="I51" s="73">
        <v>34.5</v>
      </c>
      <c r="J51" s="36">
        <v>29.9</v>
      </c>
      <c r="K51" s="36">
        <v>28.1</v>
      </c>
      <c r="L51" s="36">
        <v>32.4</v>
      </c>
      <c r="M51" s="74">
        <v>124.9</v>
      </c>
      <c r="N51" s="36"/>
      <c r="O51" s="73">
        <v>24.5</v>
      </c>
      <c r="P51" s="36">
        <f>ROUND(P45-P48,1)</f>
        <v>0</v>
      </c>
      <c r="Q51" s="36">
        <f t="shared" ref="Q51:R51" si="140">ROUND(Q45-Q48,1)</f>
        <v>0</v>
      </c>
      <c r="R51" s="36">
        <f t="shared" si="140"/>
        <v>0</v>
      </c>
      <c r="S51" s="74">
        <f t="shared" ref="S51" si="141">SUM(O51:R51)</f>
        <v>24.5</v>
      </c>
      <c r="T51" s="2"/>
      <c r="U51" s="75">
        <f t="shared" ref="U51:Y51" si="142">I51/C51-1</f>
        <v>0.80628272251308886</v>
      </c>
      <c r="V51" s="76">
        <f t="shared" si="142"/>
        <v>-6.2695924764890276E-2</v>
      </c>
      <c r="W51" s="76">
        <f t="shared" si="142"/>
        <v>-0.19252873563218376</v>
      </c>
      <c r="X51" s="76">
        <f t="shared" si="142"/>
        <v>-5.5393586005830886E-2</v>
      </c>
      <c r="Y51" s="77">
        <f t="shared" si="142"/>
        <v>3.9966694421315729E-2</v>
      </c>
      <c r="AA51" s="75">
        <f t="shared" ref="AA51" si="143">O51/I51-1</f>
        <v>-0.28985507246376807</v>
      </c>
      <c r="AB51" s="76">
        <f t="shared" ref="AB51:AD51" si="144">IFERROR(P51/J51-1,"")</f>
        <v>-1</v>
      </c>
      <c r="AC51" s="76">
        <f t="shared" si="144"/>
        <v>-1</v>
      </c>
      <c r="AD51" s="76">
        <f t="shared" si="144"/>
        <v>-1</v>
      </c>
      <c r="AE51" s="77">
        <f t="shared" ref="AE51" si="145">S51/M51-1</f>
        <v>-0.80384307445956771</v>
      </c>
    </row>
    <row r="52" spans="1:31" x14ac:dyDescent="0.3">
      <c r="A52" s="48" t="s">
        <v>47</v>
      </c>
      <c r="C52" s="69">
        <v>5.9114825131538221E-2</v>
      </c>
      <c r="D52" s="70">
        <v>8.9909808342728284E-2</v>
      </c>
      <c r="E52" s="70">
        <v>9.0507152145643685E-2</v>
      </c>
      <c r="F52" s="70">
        <v>8.3883590119833693E-2</v>
      </c>
      <c r="G52" s="71">
        <v>8.1628491809963968E-2</v>
      </c>
      <c r="H52" s="26"/>
      <c r="I52" s="69">
        <v>8.2733812949640287E-2</v>
      </c>
      <c r="J52" s="70">
        <v>7.0836294716891721E-2</v>
      </c>
      <c r="K52" s="70">
        <v>6.3146067415730339E-2</v>
      </c>
      <c r="L52" s="70">
        <v>7.0943726735274798E-2</v>
      </c>
      <c r="M52" s="71">
        <v>7.174862132352941E-2</v>
      </c>
      <c r="N52" s="26"/>
      <c r="O52" s="69">
        <v>5.5105713000449842E-2</v>
      </c>
      <c r="P52" s="70" t="str">
        <f>IFERROR(ROUND(P51/P$43,3),"")</f>
        <v/>
      </c>
      <c r="Q52" s="70" t="str">
        <f t="shared" ref="Q52:R52" si="146">IFERROR(ROUND(Q51/Q$43,3),"")</f>
        <v/>
      </c>
      <c r="R52" s="70" t="str">
        <f t="shared" si="146"/>
        <v/>
      </c>
      <c r="S52" s="71">
        <f t="shared" ref="S52" si="147">ROUND(S51/S$43,3)</f>
        <v>5.5E-2</v>
      </c>
      <c r="U52" s="53">
        <f t="shared" ref="U52:Y53" si="148">(I52-C52)*100</f>
        <v>2.3618987818102068</v>
      </c>
      <c r="V52" s="54">
        <f t="shared" si="148"/>
        <v>-1.9073513625836562</v>
      </c>
      <c r="W52" s="54">
        <f t="shared" si="148"/>
        <v>-2.7361084729913348</v>
      </c>
      <c r="X52" s="55">
        <f t="shared" si="148"/>
        <v>-1.2939863384558894</v>
      </c>
      <c r="Y52" s="56">
        <f t="shared" si="148"/>
        <v>-0.98798704864345588</v>
      </c>
      <c r="AA52" s="53">
        <f t="shared" ref="AA52:AA53" si="149">(O52-I52)*100</f>
        <v>-2.7628099949190443</v>
      </c>
      <c r="AB52" s="54" t="str">
        <f t="shared" ref="AB52:AD53" si="150">IFERROR((P52-J52)*100,"")</f>
        <v/>
      </c>
      <c r="AC52" s="54" t="str">
        <f t="shared" si="150"/>
        <v/>
      </c>
      <c r="AD52" s="55" t="str">
        <f t="shared" si="150"/>
        <v/>
      </c>
      <c r="AE52" s="56">
        <f t="shared" ref="AE52:AE53" si="151">(S52-M52)*100</f>
        <v>-1.6748621323529409</v>
      </c>
    </row>
    <row r="53" spans="1:31" x14ac:dyDescent="0.3">
      <c r="A53" s="13" t="s">
        <v>48</v>
      </c>
      <c r="C53" s="79">
        <f t="shared" ref="C53:G53" si="152">ROUND(C51/C$44,3)</f>
        <v>0.14799999999999999</v>
      </c>
      <c r="D53" s="43">
        <f t="shared" si="152"/>
        <v>0.22800000000000001</v>
      </c>
      <c r="E53" s="43">
        <f t="shared" si="152"/>
        <v>0.248</v>
      </c>
      <c r="F53" s="43">
        <f t="shared" si="152"/>
        <v>0.24299999999999999</v>
      </c>
      <c r="G53" s="42">
        <f t="shared" si="152"/>
        <v>0.218</v>
      </c>
      <c r="H53" s="43"/>
      <c r="I53" s="79">
        <f t="shared" ref="I53:M53" si="153">ROUND(I51/I$44,3)</f>
        <v>0.23899999999999999</v>
      </c>
      <c r="J53" s="43">
        <f t="shared" si="153"/>
        <v>0.20499999999999999</v>
      </c>
      <c r="K53" s="43">
        <f t="shared" si="153"/>
        <v>0.191</v>
      </c>
      <c r="L53" s="43">
        <f t="shared" si="153"/>
        <v>0.215</v>
      </c>
      <c r="M53" s="42">
        <f t="shared" si="153"/>
        <v>0.21299999999999999</v>
      </c>
      <c r="N53" s="43"/>
      <c r="O53" s="79">
        <f t="shared" ref="O53:S53" si="154">ROUND(O51/O$44,3)</f>
        <v>0.16800000000000001</v>
      </c>
      <c r="P53" s="43" t="str">
        <f>IFERROR(ROUND(P51/P$44,3),"")</f>
        <v/>
      </c>
      <c r="Q53" s="43" t="str">
        <f t="shared" ref="Q53:R53" si="155">IFERROR(ROUND(Q51/Q$44,3),"")</f>
        <v/>
      </c>
      <c r="R53" s="43" t="str">
        <f t="shared" si="155"/>
        <v/>
      </c>
      <c r="S53" s="42">
        <f t="shared" si="154"/>
        <v>0.16800000000000001</v>
      </c>
      <c r="U53" s="44">
        <f t="shared" si="148"/>
        <v>9.1</v>
      </c>
      <c r="V53" s="45">
        <f>(J53-D53)*100</f>
        <v>-2.300000000000002</v>
      </c>
      <c r="W53" s="45">
        <f t="shared" si="148"/>
        <v>-5.6999999999999993</v>
      </c>
      <c r="X53" s="46">
        <f t="shared" si="148"/>
        <v>-2.8</v>
      </c>
      <c r="Y53" s="47">
        <f t="shared" si="148"/>
        <v>-0.50000000000000044</v>
      </c>
      <c r="AA53" s="44">
        <f t="shared" si="149"/>
        <v>-7.0999999999999979</v>
      </c>
      <c r="AB53" s="45" t="str">
        <f t="shared" si="150"/>
        <v/>
      </c>
      <c r="AC53" s="45" t="str">
        <f t="shared" si="150"/>
        <v/>
      </c>
      <c r="AD53" s="46" t="str">
        <f t="shared" si="150"/>
        <v/>
      </c>
      <c r="AE53" s="47">
        <f t="shared" si="151"/>
        <v>-4.4999999999999982</v>
      </c>
    </row>
    <row r="54" spans="1:31" ht="6.6" customHeight="1" x14ac:dyDescent="0.3">
      <c r="A54" s="111"/>
      <c r="C54" s="7"/>
      <c r="D54" s="8"/>
      <c r="E54" s="8"/>
      <c r="F54" s="8"/>
      <c r="G54" s="9"/>
      <c r="H54" s="10"/>
      <c r="I54" s="7"/>
      <c r="J54" s="8"/>
      <c r="K54" s="8"/>
      <c r="L54" s="8"/>
      <c r="M54" s="9"/>
      <c r="N54" s="10"/>
      <c r="O54" s="7"/>
      <c r="P54" s="8"/>
      <c r="Q54" s="8"/>
      <c r="R54" s="8"/>
      <c r="S54" s="9"/>
      <c r="U54" s="7"/>
      <c r="V54" s="8"/>
      <c r="W54" s="8"/>
      <c r="X54" s="8"/>
      <c r="Y54" s="9"/>
      <c r="AA54" s="7"/>
      <c r="AB54" s="8"/>
      <c r="AC54" s="8"/>
      <c r="AD54" s="8"/>
      <c r="AE54" s="9"/>
    </row>
    <row r="55" spans="1:31" ht="18" customHeight="1" x14ac:dyDescent="0.3">
      <c r="A55" s="12" t="s">
        <v>49</v>
      </c>
      <c r="C55" s="7"/>
      <c r="D55" s="8"/>
      <c r="E55" s="8"/>
      <c r="F55" s="8"/>
      <c r="G55" s="9"/>
      <c r="H55" s="10"/>
      <c r="I55" s="7"/>
      <c r="J55" s="8"/>
      <c r="K55" s="8"/>
      <c r="L55" s="8"/>
      <c r="M55" s="9"/>
      <c r="N55" s="10"/>
      <c r="O55" s="7"/>
      <c r="P55" s="8"/>
      <c r="Q55" s="8"/>
      <c r="R55" s="8"/>
      <c r="S55" s="9"/>
      <c r="U55" s="7"/>
      <c r="V55" s="8"/>
      <c r="W55" s="8"/>
      <c r="X55" s="8"/>
      <c r="Y55" s="9"/>
      <c r="AA55" s="7"/>
      <c r="AB55" s="8"/>
      <c r="AC55" s="8"/>
      <c r="AD55" s="8"/>
      <c r="AE55" s="9"/>
    </row>
    <row r="56" spans="1:31" x14ac:dyDescent="0.3">
      <c r="A56" s="13" t="s">
        <v>13</v>
      </c>
      <c r="C56" s="112">
        <v>402.8</v>
      </c>
      <c r="D56" s="113">
        <v>389</v>
      </c>
      <c r="E56" s="113">
        <v>378</v>
      </c>
      <c r="F56" s="113">
        <v>368.4</v>
      </c>
      <c r="G56" s="114">
        <v>1538.1999999999998</v>
      </c>
      <c r="H56" s="115"/>
      <c r="I56" s="112">
        <v>358.5</v>
      </c>
      <c r="J56" s="113">
        <v>350.1</v>
      </c>
      <c r="K56" s="113">
        <v>342.59999999999997</v>
      </c>
      <c r="L56" s="113">
        <v>330.3</v>
      </c>
      <c r="M56" s="114">
        <v>1381.5</v>
      </c>
      <c r="N56" s="115"/>
      <c r="O56" s="112">
        <v>314.10000000000002</v>
      </c>
      <c r="P56" s="80"/>
      <c r="Q56" s="80"/>
      <c r="R56" s="80"/>
      <c r="S56" s="114">
        <f>SUM(O56:R56)</f>
        <v>314.10000000000002</v>
      </c>
      <c r="U56" s="15">
        <f>I56/C56-1</f>
        <v>-0.10998013902681236</v>
      </c>
      <c r="V56" s="16">
        <f t="shared" ref="V56:X57" si="156">J56/D56-1</f>
        <v>-9.9999999999999978E-2</v>
      </c>
      <c r="W56" s="16">
        <f>K56/E56-1+0.001</f>
        <v>-9.2650793650793761E-2</v>
      </c>
      <c r="X56" s="16">
        <f>L56/F56-1-0.001</f>
        <v>-0.10442019543973935</v>
      </c>
      <c r="Y56" s="17">
        <f t="shared" ref="Y56:Y57" si="157">M56/G56-1</f>
        <v>-0.10187231829410992</v>
      </c>
      <c r="AA56" s="15">
        <f>O56/I56-1</f>
        <v>-0.12384937238493721</v>
      </c>
      <c r="AB56" s="16">
        <f t="shared" ref="AB56:AD57" si="158">IFERROR(P56/J56-1,"")</f>
        <v>-1</v>
      </c>
      <c r="AC56" s="16">
        <f t="shared" si="158"/>
        <v>-1</v>
      </c>
      <c r="AD56" s="16">
        <f t="shared" si="158"/>
        <v>-1</v>
      </c>
      <c r="AE56" s="17">
        <f t="shared" ref="AE56:AE57" si="159">S56/M56-1</f>
        <v>-0.77263843648208463</v>
      </c>
    </row>
    <row r="57" spans="1:31" x14ac:dyDescent="0.3">
      <c r="A57" s="32" t="s">
        <v>17</v>
      </c>
      <c r="B57" s="2"/>
      <c r="C57" s="33">
        <v>194.20000000000002</v>
      </c>
      <c r="D57" s="34">
        <v>183.5</v>
      </c>
      <c r="E57" s="34">
        <v>184</v>
      </c>
      <c r="F57" s="34">
        <v>179.8</v>
      </c>
      <c r="G57" s="35">
        <v>741.5</v>
      </c>
      <c r="H57" s="36"/>
      <c r="I57" s="33">
        <v>169.1</v>
      </c>
      <c r="J57" s="34">
        <v>165.4</v>
      </c>
      <c r="K57" s="34">
        <v>150.10000000000002</v>
      </c>
      <c r="L57" s="34">
        <v>141.6</v>
      </c>
      <c r="M57" s="35">
        <v>626.20000000000005</v>
      </c>
      <c r="N57" s="36"/>
      <c r="O57" s="33">
        <v>125.6</v>
      </c>
      <c r="P57" s="34">
        <f>ROUND(P56*P58,1)</f>
        <v>0</v>
      </c>
      <c r="Q57" s="34">
        <f t="shared" ref="Q57:R57" si="160">ROUND(Q56*Q58,1)</f>
        <v>0</v>
      </c>
      <c r="R57" s="34">
        <f t="shared" si="160"/>
        <v>0</v>
      </c>
      <c r="S57" s="35">
        <f t="shared" ref="S57" si="161">SUM(O57:R57)</f>
        <v>125.6</v>
      </c>
      <c r="T57" s="2"/>
      <c r="U57" s="37">
        <f t="shared" ref="U57" si="162">I57/C57-1</f>
        <v>-0.12924819773429463</v>
      </c>
      <c r="V57" s="38">
        <f t="shared" si="156"/>
        <v>-9.8637602179836525E-2</v>
      </c>
      <c r="W57" s="38">
        <f t="shared" si="156"/>
        <v>-0.18423913043478246</v>
      </c>
      <c r="X57" s="38">
        <f t="shared" si="156"/>
        <v>-0.21245828698553959</v>
      </c>
      <c r="Y57" s="39">
        <f t="shared" si="157"/>
        <v>-0.15549561699258252</v>
      </c>
      <c r="AA57" s="37">
        <f t="shared" ref="AA57" si="163">O57/I57-1</f>
        <v>-0.25724423418095799</v>
      </c>
      <c r="AB57" s="38">
        <f t="shared" si="158"/>
        <v>-1</v>
      </c>
      <c r="AC57" s="38">
        <f t="shared" si="158"/>
        <v>-1</v>
      </c>
      <c r="AD57" s="38">
        <f t="shared" si="158"/>
        <v>-1</v>
      </c>
      <c r="AE57" s="39">
        <f t="shared" si="159"/>
        <v>-0.79942510380070264</v>
      </c>
    </row>
    <row r="58" spans="1:31" x14ac:dyDescent="0.3">
      <c r="A58" s="13" t="s">
        <v>18</v>
      </c>
      <c r="C58" s="67">
        <v>0.48212512413108244</v>
      </c>
      <c r="D58" s="26">
        <v>0.47172236503856041</v>
      </c>
      <c r="E58" s="26">
        <v>0.48677248677248675</v>
      </c>
      <c r="F58" s="26">
        <v>0.488056460369164</v>
      </c>
      <c r="G58" s="68">
        <v>0.48205694968144591</v>
      </c>
      <c r="H58" s="26"/>
      <c r="I58" s="67">
        <v>0.47168758716875869</v>
      </c>
      <c r="J58" s="26">
        <v>0.47243644672950585</v>
      </c>
      <c r="K58" s="26">
        <v>0.43812025685931127</v>
      </c>
      <c r="L58" s="26">
        <v>0.42870118074477742</v>
      </c>
      <c r="M58" s="68">
        <v>0.453275425262396</v>
      </c>
      <c r="N58" s="26"/>
      <c r="O58" s="67">
        <v>0.39987265202164912</v>
      </c>
      <c r="P58" s="117"/>
      <c r="Q58" s="117"/>
      <c r="R58" s="117"/>
      <c r="S58" s="68">
        <f>ROUND(S57/S$56,3)</f>
        <v>0.4</v>
      </c>
      <c r="U58" s="44">
        <f t="shared" ref="U58:Y58" si="164">(I58-C58)*100</f>
        <v>-1.0437536962323746</v>
      </c>
      <c r="V58" s="45">
        <f t="shared" si="164"/>
        <v>7.1408169094544505E-2</v>
      </c>
      <c r="W58" s="45">
        <f t="shared" si="164"/>
        <v>-4.8652229913175473</v>
      </c>
      <c r="X58" s="46">
        <f t="shared" si="164"/>
        <v>-5.9355279624386581</v>
      </c>
      <c r="Y58" s="47">
        <f t="shared" si="164"/>
        <v>-2.8781524419049909</v>
      </c>
      <c r="AA58" s="44">
        <f t="shared" ref="AA58" si="165">(O58-I58)*100</f>
        <v>-7.1814935147109571</v>
      </c>
      <c r="AB58" s="45">
        <f t="shared" ref="AB58:AD58" si="166">IFERROR((P58-J58)*100,"")</f>
        <v>-47.243644672950587</v>
      </c>
      <c r="AC58" s="45">
        <f t="shared" si="166"/>
        <v>-43.812025685931125</v>
      </c>
      <c r="AD58" s="46">
        <f t="shared" si="166"/>
        <v>-42.870118074477745</v>
      </c>
      <c r="AE58" s="47">
        <f t="shared" ref="AE58" si="167">(S58-M58)*100</f>
        <v>-5.3275425262395979</v>
      </c>
    </row>
    <row r="59" spans="1:31" ht="15" customHeight="1" x14ac:dyDescent="0.3">
      <c r="A59" s="18" t="s">
        <v>43</v>
      </c>
      <c r="C59" s="63">
        <f>ROUND(C57-C61,1)</f>
        <v>38.1</v>
      </c>
      <c r="D59" s="64">
        <f t="shared" ref="D59:G59" si="168">ROUND(D57-D61,1)</f>
        <v>34.4</v>
      </c>
      <c r="E59" s="64">
        <f t="shared" si="168"/>
        <v>31.7</v>
      </c>
      <c r="F59" s="64">
        <f t="shared" si="168"/>
        <v>33</v>
      </c>
      <c r="G59" s="65">
        <f t="shared" si="168"/>
        <v>137.19999999999999</v>
      </c>
      <c r="H59" s="10"/>
      <c r="I59" s="63">
        <f t="shared" ref="I59:M59" si="169">ROUND(I57-I61,1)</f>
        <v>32.299999999999997</v>
      </c>
      <c r="J59" s="64">
        <f t="shared" si="169"/>
        <v>32.700000000000003</v>
      </c>
      <c r="K59" s="64">
        <f t="shared" si="169"/>
        <v>33.9</v>
      </c>
      <c r="L59" s="64">
        <f t="shared" si="169"/>
        <v>33.4</v>
      </c>
      <c r="M59" s="65">
        <f t="shared" si="169"/>
        <v>132.30000000000001</v>
      </c>
      <c r="N59" s="10"/>
      <c r="O59" s="63">
        <f>ROUND(O57-O61,1)</f>
        <v>32.700000000000003</v>
      </c>
      <c r="P59" s="80"/>
      <c r="Q59" s="80"/>
      <c r="R59" s="80"/>
      <c r="S59" s="65">
        <f t="shared" ref="S59" si="170">SUM(O59:R59)</f>
        <v>32.700000000000003</v>
      </c>
      <c r="U59" s="23">
        <f t="shared" ref="U59:Y59" si="171">I59/C59-1</f>
        <v>-0.15223097112860906</v>
      </c>
      <c r="V59" s="24">
        <f t="shared" si="171"/>
        <v>-4.9418604651162656E-2</v>
      </c>
      <c r="W59" s="24">
        <f t="shared" si="171"/>
        <v>6.9400630914826511E-2</v>
      </c>
      <c r="X59" s="24">
        <f t="shared" si="171"/>
        <v>1.2121212121211977E-2</v>
      </c>
      <c r="Y59" s="25">
        <f t="shared" si="171"/>
        <v>-3.5714285714285587E-2</v>
      </c>
      <c r="AA59" s="23">
        <f t="shared" ref="AA59" si="172">O59/I59-1</f>
        <v>1.2383900928792713E-2</v>
      </c>
      <c r="AB59" s="24">
        <f t="shared" ref="AB59:AD59" si="173">IFERROR(P59/J59-1,"")</f>
        <v>-1</v>
      </c>
      <c r="AC59" s="24">
        <f t="shared" si="173"/>
        <v>-1</v>
      </c>
      <c r="AD59" s="24">
        <f t="shared" si="173"/>
        <v>-1</v>
      </c>
      <c r="AE59" s="25">
        <f t="shared" ref="AE59" si="174">S59/M59-1</f>
        <v>-0.75283446712018143</v>
      </c>
    </row>
    <row r="60" spans="1:31" x14ac:dyDescent="0.3">
      <c r="A60" s="57" t="s">
        <v>44</v>
      </c>
      <c r="C60" s="67">
        <f>ROUND(C59/C$56,3)</f>
        <v>9.5000000000000001E-2</v>
      </c>
      <c r="D60" s="26">
        <f>ROUND(D59/D$56,3)</f>
        <v>8.7999999999999995E-2</v>
      </c>
      <c r="E60" s="26">
        <f>ROUND(E59/E$56,3)</f>
        <v>8.4000000000000005E-2</v>
      </c>
      <c r="F60" s="26">
        <f>ROUND(F59/F$56,3)</f>
        <v>0.09</v>
      </c>
      <c r="G60" s="68">
        <f>ROUND(G59/G$56,3)</f>
        <v>8.8999999999999996E-2</v>
      </c>
      <c r="H60" s="26"/>
      <c r="I60" s="67">
        <f>ROUND(I59/I$56,3)</f>
        <v>0.09</v>
      </c>
      <c r="J60" s="26">
        <f>ROUND(J59/J$56,3)</f>
        <v>9.2999999999999999E-2</v>
      </c>
      <c r="K60" s="26">
        <f>ROUND(K59/K$56,3)</f>
        <v>9.9000000000000005E-2</v>
      </c>
      <c r="L60" s="26">
        <f>ROUND(L59/L$56,3)</f>
        <v>0.10100000000000001</v>
      </c>
      <c r="M60" s="68">
        <f>ROUND(M59/M$56,3)</f>
        <v>9.6000000000000002E-2</v>
      </c>
      <c r="N60" s="26"/>
      <c r="O60" s="67">
        <f>ROUND(O59/O$56,3)</f>
        <v>0.104</v>
      </c>
      <c r="P60" s="26" t="str">
        <f>IFERROR(ROUND(P59/P$56,3),"")</f>
        <v/>
      </c>
      <c r="Q60" s="26" t="str">
        <f t="shared" ref="Q60:R60" si="175">IFERROR(ROUND(Q59/Q$56,3),"")</f>
        <v/>
      </c>
      <c r="R60" s="26" t="str">
        <f t="shared" si="175"/>
        <v/>
      </c>
      <c r="S60" s="68">
        <f>ROUND(S59/S$56,3)</f>
        <v>0.104</v>
      </c>
      <c r="U60" s="44">
        <f t="shared" ref="U60" si="176">(I60-C60)*100</f>
        <v>-0.50000000000000044</v>
      </c>
      <c r="V60" s="45">
        <f>(J60-D60)*100</f>
        <v>0.50000000000000044</v>
      </c>
      <c r="W60" s="45">
        <f t="shared" ref="W60:Y60" si="177">(K60-E60)*100</f>
        <v>1.5</v>
      </c>
      <c r="X60" s="46">
        <f t="shared" si="177"/>
        <v>1.100000000000001</v>
      </c>
      <c r="Y60" s="47">
        <f t="shared" si="177"/>
        <v>0.70000000000000062</v>
      </c>
      <c r="AA60" s="44">
        <f t="shared" ref="AA60" si="178">(O60-I60)*100</f>
        <v>1.4</v>
      </c>
      <c r="AB60" s="45" t="str">
        <f>IFERROR((P60-J60)*100,"")</f>
        <v/>
      </c>
      <c r="AC60" s="45" t="str">
        <f t="shared" ref="AC60:AD60" si="179">IFERROR((Q60-K60)*100,"")</f>
        <v/>
      </c>
      <c r="AD60" s="46" t="str">
        <f t="shared" si="179"/>
        <v/>
      </c>
      <c r="AE60" s="47">
        <f t="shared" ref="AE60" si="180">(S60-M60)*100</f>
        <v>0.79999999999999938</v>
      </c>
    </row>
    <row r="61" spans="1:31" s="2" customFormat="1" ht="16.2" x14ac:dyDescent="0.3">
      <c r="A61" s="32" t="s">
        <v>46</v>
      </c>
      <c r="C61" s="33">
        <v>156.10000000000002</v>
      </c>
      <c r="D61" s="34">
        <v>149.1</v>
      </c>
      <c r="E61" s="34">
        <v>152.30000000000001</v>
      </c>
      <c r="F61" s="34">
        <v>146.80000000000001</v>
      </c>
      <c r="G61" s="35">
        <v>604.30000000000007</v>
      </c>
      <c r="H61" s="36"/>
      <c r="I61" s="33">
        <v>136.80000000000001</v>
      </c>
      <c r="J61" s="34">
        <v>132.69999999999999</v>
      </c>
      <c r="K61" s="34">
        <v>116.2</v>
      </c>
      <c r="L61" s="34">
        <v>108.2</v>
      </c>
      <c r="M61" s="35">
        <v>493.9</v>
      </c>
      <c r="N61" s="36"/>
      <c r="O61" s="33">
        <v>92.9</v>
      </c>
      <c r="P61" s="34">
        <f>ROUND(P57-P59,1)</f>
        <v>0</v>
      </c>
      <c r="Q61" s="34">
        <f t="shared" ref="Q61:R61" si="181">ROUND(Q57-Q59,1)</f>
        <v>0</v>
      </c>
      <c r="R61" s="34">
        <f t="shared" si="181"/>
        <v>0</v>
      </c>
      <c r="S61" s="35">
        <f t="shared" ref="S61" si="182">SUM(O61:R61)</f>
        <v>92.9</v>
      </c>
      <c r="U61" s="37">
        <f t="shared" ref="U61:Y61" si="183">I61/C61-1</f>
        <v>-0.12363869314541964</v>
      </c>
      <c r="V61" s="38">
        <f t="shared" si="183"/>
        <v>-0.10999329309188466</v>
      </c>
      <c r="W61" s="38">
        <f t="shared" si="183"/>
        <v>-0.23703217334208804</v>
      </c>
      <c r="X61" s="38">
        <f t="shared" si="183"/>
        <v>-0.26294277929155319</v>
      </c>
      <c r="Y61" s="39">
        <f t="shared" si="183"/>
        <v>-0.18269071653152424</v>
      </c>
      <c r="AA61" s="37">
        <f t="shared" ref="AA61" si="184">O61/I61-1</f>
        <v>-0.32090643274853803</v>
      </c>
      <c r="AB61" s="38">
        <f t="shared" ref="AB61:AD61" si="185">IFERROR(P61/J61-1,"")</f>
        <v>-1</v>
      </c>
      <c r="AC61" s="38">
        <f t="shared" si="185"/>
        <v>-1</v>
      </c>
      <c r="AD61" s="38">
        <f t="shared" si="185"/>
        <v>-1</v>
      </c>
      <c r="AE61" s="39">
        <f t="shared" ref="AE61" si="186">S61/M61-1</f>
        <v>-0.81190524397651342</v>
      </c>
    </row>
    <row r="62" spans="1:31" x14ac:dyDescent="0.3">
      <c r="A62" s="118" t="s">
        <v>47</v>
      </c>
      <c r="C62" s="119">
        <v>0.38753723932472695</v>
      </c>
      <c r="D62" s="120">
        <v>0.38329048843187657</v>
      </c>
      <c r="E62" s="120">
        <v>0.40291005291005294</v>
      </c>
      <c r="F62" s="120">
        <v>0.39847991313789366</v>
      </c>
      <c r="G62" s="121">
        <v>0.39286178650370573</v>
      </c>
      <c r="H62" s="26"/>
      <c r="I62" s="119">
        <v>0.38158995815899582</v>
      </c>
      <c r="J62" s="120">
        <v>0.37903456155384169</v>
      </c>
      <c r="K62" s="120">
        <v>0.33917104495037947</v>
      </c>
      <c r="L62" s="120">
        <v>0.32758098698153193</v>
      </c>
      <c r="M62" s="121">
        <v>0.35750995294969234</v>
      </c>
      <c r="N62" s="26"/>
      <c r="O62" s="119">
        <v>0.29576567971983442</v>
      </c>
      <c r="P62" s="120" t="str">
        <f t="shared" ref="P62:R62" si="187">IFERROR(ROUND(P61/P$56,3),"")</f>
        <v/>
      </c>
      <c r="Q62" s="120" t="str">
        <f t="shared" si="187"/>
        <v/>
      </c>
      <c r="R62" s="120" t="str">
        <f t="shared" si="187"/>
        <v/>
      </c>
      <c r="S62" s="121">
        <f>ROUND(S61/S$56,3)</f>
        <v>0.29599999999999999</v>
      </c>
      <c r="U62" s="122">
        <f t="shared" ref="U62:Y62" si="188">(I62-C62)*100</f>
        <v>-0.5947281165731122</v>
      </c>
      <c r="V62" s="123">
        <f t="shared" si="188"/>
        <v>-0.4255926878034888</v>
      </c>
      <c r="W62" s="123">
        <f t="shared" si="188"/>
        <v>-6.3739007959673462</v>
      </c>
      <c r="X62" s="124">
        <f t="shared" si="188"/>
        <v>-7.089892615636173</v>
      </c>
      <c r="Y62" s="125">
        <f t="shared" si="188"/>
        <v>-3.535183355401339</v>
      </c>
      <c r="AA62" s="122">
        <f t="shared" ref="AA62" si="189">(O62-I62)*100</f>
        <v>-8.5824278439161397</v>
      </c>
      <c r="AB62" s="123" t="str">
        <f>IFERROR((P62-J62)*100,"")</f>
        <v/>
      </c>
      <c r="AC62" s="123" t="str">
        <f t="shared" ref="AC62:AD62" si="190">IFERROR((Q62-K62)*100,"")</f>
        <v/>
      </c>
      <c r="AD62" s="124" t="str">
        <f t="shared" si="190"/>
        <v/>
      </c>
      <c r="AE62" s="125">
        <f t="shared" ref="AE62" si="191">(S62-M62)*100</f>
        <v>-6.1509952949692357</v>
      </c>
    </row>
    <row r="63" spans="1:31" ht="6.6" customHeight="1" x14ac:dyDescent="0.3">
      <c r="A63" s="111"/>
      <c r="C63" s="7"/>
      <c r="D63" s="8"/>
      <c r="E63" s="8"/>
      <c r="F63" s="8"/>
      <c r="G63" s="9"/>
      <c r="H63" s="10"/>
      <c r="I63" s="7"/>
      <c r="J63" s="8"/>
      <c r="K63" s="8"/>
      <c r="L63" s="8"/>
      <c r="M63" s="9"/>
      <c r="N63" s="10"/>
      <c r="O63" s="7"/>
      <c r="P63" s="8"/>
      <c r="Q63" s="8"/>
      <c r="R63" s="8"/>
      <c r="S63" s="9"/>
      <c r="U63" s="7"/>
      <c r="V63" s="8"/>
      <c r="W63" s="8"/>
      <c r="X63" s="8"/>
      <c r="Y63" s="9"/>
      <c r="AA63" s="7"/>
      <c r="AB63" s="8"/>
      <c r="AC63" s="8"/>
      <c r="AD63" s="8"/>
      <c r="AE63" s="9"/>
    </row>
    <row r="64" spans="1:31" ht="18" x14ac:dyDescent="0.35">
      <c r="A64" s="11" t="s">
        <v>50</v>
      </c>
      <c r="C64" s="126"/>
      <c r="D64" s="127"/>
      <c r="E64" s="127"/>
      <c r="F64" s="127"/>
      <c r="G64" s="128"/>
      <c r="H64" s="129"/>
      <c r="I64" s="126"/>
      <c r="J64" s="127"/>
      <c r="K64" s="127"/>
      <c r="L64" s="127"/>
      <c r="M64" s="128"/>
      <c r="N64" s="129"/>
      <c r="O64" s="126"/>
      <c r="P64" s="127"/>
      <c r="Q64" s="127"/>
      <c r="R64" s="127"/>
      <c r="S64" s="128"/>
      <c r="U64" s="126"/>
      <c r="V64" s="127"/>
      <c r="W64" s="127"/>
      <c r="X64" s="127"/>
      <c r="Y64" s="128"/>
      <c r="AA64" s="126"/>
      <c r="AB64" s="127"/>
      <c r="AC64" s="127"/>
      <c r="AD64" s="127"/>
      <c r="AE64" s="128"/>
    </row>
    <row r="65" spans="1:31" x14ac:dyDescent="0.3">
      <c r="A65" s="13" t="s">
        <v>51</v>
      </c>
      <c r="C65" s="126">
        <v>103.2</v>
      </c>
      <c r="D65" s="127">
        <v>105.7</v>
      </c>
      <c r="E65" s="127">
        <v>102.29999999999998</v>
      </c>
      <c r="F65" s="127">
        <v>59.600000000000044</v>
      </c>
      <c r="G65" s="128">
        <v>370.8</v>
      </c>
      <c r="H65" s="129"/>
      <c r="I65" s="126">
        <v>64.499999999999986</v>
      </c>
      <c r="J65" s="127">
        <v>84.000000000000014</v>
      </c>
      <c r="K65" s="127">
        <v>70.699999999999989</v>
      </c>
      <c r="L65" s="127">
        <v>27.499999999999996</v>
      </c>
      <c r="M65" s="128">
        <v>246.7</v>
      </c>
      <c r="N65" s="129"/>
      <c r="O65" s="126">
        <v>-1.8999999999998813</v>
      </c>
      <c r="P65" s="61"/>
      <c r="Q65" s="61"/>
      <c r="R65" s="61"/>
      <c r="S65" s="128">
        <f>SUM(O65:R65)</f>
        <v>-1.8999999999998813</v>
      </c>
      <c r="U65" s="126"/>
      <c r="V65" s="127"/>
      <c r="W65" s="127"/>
      <c r="X65" s="127"/>
      <c r="Y65" s="128"/>
      <c r="AA65" s="126"/>
      <c r="AB65" s="127"/>
      <c r="AC65" s="127"/>
      <c r="AD65" s="127"/>
      <c r="AE65" s="128"/>
    </row>
    <row r="66" spans="1:31" x14ac:dyDescent="0.3">
      <c r="A66" s="48" t="s">
        <v>52</v>
      </c>
      <c r="C66" s="130">
        <v>-4.3</v>
      </c>
      <c r="D66" s="131">
        <v>-27.400000000000002</v>
      </c>
      <c r="E66" s="131">
        <v>-20.500000000000004</v>
      </c>
      <c r="F66" s="131">
        <v>-16.800000000000004</v>
      </c>
      <c r="G66" s="132">
        <v>-69.000000000000014</v>
      </c>
      <c r="H66" s="59"/>
      <c r="I66" s="130">
        <v>-25.9</v>
      </c>
      <c r="J66" s="131">
        <v>-24.7</v>
      </c>
      <c r="K66" s="131">
        <v>-32.900000000000006</v>
      </c>
      <c r="L66" s="131">
        <v>-14.399999999999999</v>
      </c>
      <c r="M66" s="132">
        <v>-97.9</v>
      </c>
      <c r="N66" s="59"/>
      <c r="O66" s="130">
        <v>-11.7</v>
      </c>
      <c r="P66" s="61"/>
      <c r="Q66" s="61"/>
      <c r="R66" s="61"/>
      <c r="S66" s="132">
        <f t="shared" ref="S66:S67" si="192">SUM(O66:R66)</f>
        <v>-11.7</v>
      </c>
      <c r="U66" s="130"/>
      <c r="V66" s="131"/>
      <c r="W66" s="131"/>
      <c r="X66" s="131"/>
      <c r="Y66" s="132"/>
      <c r="AA66" s="130"/>
      <c r="AB66" s="131"/>
      <c r="AC66" s="131"/>
      <c r="AD66" s="131"/>
      <c r="AE66" s="132"/>
    </row>
    <row r="67" spans="1:31" x14ac:dyDescent="0.3">
      <c r="A67" s="13" t="s">
        <v>53</v>
      </c>
      <c r="C67" s="126">
        <v>-4.5000000000000888</v>
      </c>
      <c r="D67" s="127">
        <v>-62.300000000000182</v>
      </c>
      <c r="E67" s="127">
        <v>-34.799999999999827</v>
      </c>
      <c r="F67" s="127">
        <v>-30.600000000000176</v>
      </c>
      <c r="G67" s="128">
        <v>-132.20000000000019</v>
      </c>
      <c r="H67" s="129"/>
      <c r="I67" s="126">
        <v>-40.799999999999997</v>
      </c>
      <c r="J67" s="127">
        <v>-63.6</v>
      </c>
      <c r="K67" s="127">
        <v>-44.400000000000006</v>
      </c>
      <c r="L67" s="127">
        <v>-38.200000000000003</v>
      </c>
      <c r="M67" s="128">
        <v>-187</v>
      </c>
      <c r="N67" s="129"/>
      <c r="O67" s="126">
        <v>-41.300000000000004</v>
      </c>
      <c r="P67" s="61"/>
      <c r="Q67" s="61"/>
      <c r="R67" s="61"/>
      <c r="S67" s="128">
        <f t="shared" si="192"/>
        <v>-41.300000000000004</v>
      </c>
      <c r="U67" s="126"/>
      <c r="V67" s="127"/>
      <c r="W67" s="127"/>
      <c r="X67" s="127"/>
      <c r="Y67" s="128"/>
      <c r="AA67" s="126"/>
      <c r="AB67" s="127"/>
      <c r="AC67" s="127"/>
      <c r="AD67" s="127"/>
      <c r="AE67" s="128"/>
    </row>
    <row r="68" spans="1:31" x14ac:dyDescent="0.3">
      <c r="A68" s="48" t="s">
        <v>54</v>
      </c>
      <c r="C68" s="130">
        <v>-0.7</v>
      </c>
      <c r="D68" s="131">
        <v>0.29999999999999993</v>
      </c>
      <c r="E68" s="131">
        <v>-1.7000000000000002</v>
      </c>
      <c r="F68" s="131">
        <v>-0.19999999999999973</v>
      </c>
      <c r="G68" s="132">
        <v>-2.2999999999999998</v>
      </c>
      <c r="H68" s="59"/>
      <c r="I68" s="130">
        <v>-1.6</v>
      </c>
      <c r="J68" s="131">
        <v>-3.4999999999999996</v>
      </c>
      <c r="K68" s="131">
        <v>-5.0999999999999996</v>
      </c>
      <c r="L68" s="131">
        <v>4.3999999999999995</v>
      </c>
      <c r="M68" s="132">
        <v>-5.8</v>
      </c>
      <c r="N68" s="59"/>
      <c r="O68" s="130">
        <v>0.9</v>
      </c>
      <c r="P68" s="61"/>
      <c r="Q68" s="61"/>
      <c r="R68" s="61"/>
      <c r="S68" s="132">
        <f t="shared" ref="S68" si="193">SUM(O68:R68)</f>
        <v>0.9</v>
      </c>
      <c r="U68" s="130"/>
      <c r="V68" s="131"/>
      <c r="W68" s="131"/>
      <c r="X68" s="131"/>
      <c r="Y68" s="132"/>
      <c r="AA68" s="130"/>
      <c r="AB68" s="131"/>
      <c r="AC68" s="131"/>
      <c r="AD68" s="131"/>
      <c r="AE68" s="132"/>
    </row>
    <row r="69" spans="1:31" x14ac:dyDescent="0.3">
      <c r="A69" s="13" t="s">
        <v>55</v>
      </c>
      <c r="C69" s="58">
        <v>93.7</v>
      </c>
      <c r="D69" s="59">
        <v>16.299999999999983</v>
      </c>
      <c r="E69" s="59">
        <v>45.300000000000153</v>
      </c>
      <c r="F69" s="59">
        <v>11.999999999999865</v>
      </c>
      <c r="G69" s="60">
        <v>167.29999999999978</v>
      </c>
      <c r="H69" s="59"/>
      <c r="I69" s="58">
        <v>-3.8000000000000114</v>
      </c>
      <c r="J69" s="59">
        <v>-7.7999999999999829</v>
      </c>
      <c r="K69" s="59">
        <v>-11.700000000000017</v>
      </c>
      <c r="L69" s="59">
        <v>-20.700000000000006</v>
      </c>
      <c r="M69" s="60">
        <v>-44.000000000000057</v>
      </c>
      <c r="N69" s="59"/>
      <c r="O69" s="58">
        <v>-53.999999999999886</v>
      </c>
      <c r="P69" s="59">
        <f>ROUND(SUM(P65:P68),1)</f>
        <v>0</v>
      </c>
      <c r="Q69" s="59">
        <f t="shared" ref="Q69:R69" si="194">ROUND(SUM(Q65:Q68),1)</f>
        <v>0</v>
      </c>
      <c r="R69" s="59">
        <f t="shared" si="194"/>
        <v>0</v>
      </c>
      <c r="S69" s="60">
        <f t="shared" ref="S69" si="195">SUM(O69:R69)</f>
        <v>-53.999999999999886</v>
      </c>
      <c r="U69" s="58"/>
      <c r="V69" s="59"/>
      <c r="W69" s="59"/>
      <c r="X69" s="59"/>
      <c r="Y69" s="60"/>
      <c r="AA69" s="58"/>
      <c r="AB69" s="59"/>
      <c r="AC69" s="59"/>
      <c r="AD69" s="59"/>
      <c r="AE69" s="60"/>
    </row>
    <row r="70" spans="1:31" ht="6" customHeight="1" x14ac:dyDescent="0.3">
      <c r="A70" s="13"/>
      <c r="C70" s="126"/>
      <c r="D70" s="127"/>
      <c r="E70" s="127"/>
      <c r="F70" s="127"/>
      <c r="G70" s="128"/>
      <c r="H70" s="129"/>
      <c r="I70" s="126"/>
      <c r="J70" s="127"/>
      <c r="K70" s="127"/>
      <c r="L70" s="127"/>
      <c r="M70" s="128"/>
      <c r="N70" s="129"/>
      <c r="O70" s="126"/>
      <c r="P70" s="127"/>
      <c r="Q70" s="127"/>
      <c r="R70" s="127"/>
      <c r="S70" s="128"/>
      <c r="U70" s="126"/>
      <c r="V70" s="127"/>
      <c r="W70" s="127"/>
      <c r="X70" s="127"/>
      <c r="Y70" s="128"/>
      <c r="AA70" s="126"/>
      <c r="AB70" s="127"/>
      <c r="AC70" s="127"/>
      <c r="AD70" s="127"/>
      <c r="AE70" s="128"/>
    </row>
    <row r="71" spans="1:31" ht="16.2" x14ac:dyDescent="0.3">
      <c r="A71" s="48" t="s">
        <v>56</v>
      </c>
      <c r="C71" s="130">
        <f>ROUND(C65-C78,1)</f>
        <v>66.3</v>
      </c>
      <c r="D71" s="131">
        <f t="shared" ref="D71:G71" si="196">ROUND(D65-D78,1)</f>
        <v>76.599999999999994</v>
      </c>
      <c r="E71" s="131">
        <f t="shared" si="196"/>
        <v>81.099999999999994</v>
      </c>
      <c r="F71" s="131">
        <f t="shared" si="196"/>
        <v>38.4</v>
      </c>
      <c r="G71" s="132">
        <f t="shared" si="196"/>
        <v>262.39999999999998</v>
      </c>
      <c r="H71" s="59"/>
      <c r="I71" s="130">
        <f t="shared" ref="I71:M71" si="197">ROUND(I65-I78,1)</f>
        <v>45.3</v>
      </c>
      <c r="J71" s="131">
        <f t="shared" si="197"/>
        <v>56.8</v>
      </c>
      <c r="K71" s="131">
        <f t="shared" si="197"/>
        <v>51.7</v>
      </c>
      <c r="L71" s="131">
        <f t="shared" si="197"/>
        <v>12.5</v>
      </c>
      <c r="M71" s="132">
        <f t="shared" si="197"/>
        <v>166.3</v>
      </c>
      <c r="N71" s="59"/>
      <c r="O71" s="130">
        <f t="shared" ref="O71:S71" si="198">ROUND(O65-O78,1)</f>
        <v>-14</v>
      </c>
      <c r="P71" s="131">
        <f t="shared" si="198"/>
        <v>0</v>
      </c>
      <c r="Q71" s="131">
        <f t="shared" si="198"/>
        <v>0</v>
      </c>
      <c r="R71" s="131">
        <f t="shared" si="198"/>
        <v>0</v>
      </c>
      <c r="S71" s="132">
        <f t="shared" si="198"/>
        <v>-14</v>
      </c>
      <c r="U71" s="130"/>
      <c r="V71" s="131"/>
      <c r="W71" s="131"/>
      <c r="X71" s="131"/>
      <c r="Y71" s="132"/>
      <c r="AA71" s="130"/>
      <c r="AB71" s="131"/>
      <c r="AC71" s="131"/>
      <c r="AD71" s="131"/>
      <c r="AE71" s="132"/>
    </row>
    <row r="72" spans="1:31" ht="6" customHeight="1" x14ac:dyDescent="0.3">
      <c r="A72" s="13"/>
      <c r="C72" s="126"/>
      <c r="D72" s="127"/>
      <c r="E72" s="127"/>
      <c r="F72" s="127"/>
      <c r="G72" s="128"/>
      <c r="H72" s="129"/>
      <c r="I72" s="126"/>
      <c r="J72" s="127"/>
      <c r="K72" s="127"/>
      <c r="L72" s="127"/>
      <c r="M72" s="128"/>
      <c r="N72" s="129"/>
      <c r="O72" s="126"/>
      <c r="P72" s="127"/>
      <c r="Q72" s="127"/>
      <c r="R72" s="127"/>
      <c r="S72" s="128"/>
      <c r="U72" s="126"/>
      <c r="V72" s="127"/>
      <c r="W72" s="127"/>
      <c r="X72" s="127"/>
      <c r="Y72" s="128"/>
      <c r="AA72" s="126"/>
      <c r="AB72" s="127"/>
      <c r="AC72" s="127"/>
      <c r="AD72" s="127"/>
      <c r="AE72" s="128"/>
    </row>
    <row r="73" spans="1:31" x14ac:dyDescent="0.3">
      <c r="A73" s="13" t="s">
        <v>57</v>
      </c>
      <c r="C73" s="58">
        <v>198.44</v>
      </c>
      <c r="D73" s="59">
        <v>214.8</v>
      </c>
      <c r="E73" s="59">
        <v>260</v>
      </c>
      <c r="F73" s="59">
        <v>272.8</v>
      </c>
      <c r="G73" s="60">
        <f>F73</f>
        <v>272.8</v>
      </c>
      <c r="H73" s="59"/>
      <c r="I73" s="58">
        <v>269.10000000000002</v>
      </c>
      <c r="J73" s="59">
        <v>261.3</v>
      </c>
      <c r="K73" s="59">
        <v>249.1</v>
      </c>
      <c r="L73" s="59">
        <v>228.4</v>
      </c>
      <c r="M73" s="60">
        <f>L73</f>
        <v>228.4</v>
      </c>
      <c r="N73" s="59"/>
      <c r="O73" s="58">
        <v>174.3</v>
      </c>
      <c r="P73" s="61"/>
      <c r="Q73" s="61"/>
      <c r="R73" s="61"/>
      <c r="S73" s="60">
        <f>R73</f>
        <v>0</v>
      </c>
      <c r="U73" s="58"/>
      <c r="V73" s="59"/>
      <c r="W73" s="59"/>
      <c r="X73" s="59"/>
      <c r="Y73" s="60"/>
      <c r="AA73" s="58"/>
      <c r="AB73" s="59"/>
      <c r="AC73" s="59"/>
      <c r="AD73" s="59"/>
      <c r="AE73" s="60"/>
    </row>
    <row r="74" spans="1:31" x14ac:dyDescent="0.3">
      <c r="A74" s="48" t="s">
        <v>58</v>
      </c>
      <c r="C74" s="133">
        <v>375</v>
      </c>
      <c r="D74" s="134">
        <v>375</v>
      </c>
      <c r="E74" s="134">
        <v>375</v>
      </c>
      <c r="F74" s="134">
        <v>375</v>
      </c>
      <c r="G74" s="135">
        <v>375</v>
      </c>
      <c r="H74" s="129"/>
      <c r="I74" s="133">
        <v>375</v>
      </c>
      <c r="J74" s="134">
        <v>375</v>
      </c>
      <c r="K74" s="134">
        <v>375</v>
      </c>
      <c r="L74" s="134">
        <v>375</v>
      </c>
      <c r="M74" s="135">
        <v>375</v>
      </c>
      <c r="N74" s="129"/>
      <c r="O74" s="133">
        <v>375</v>
      </c>
      <c r="P74" s="61"/>
      <c r="Q74" s="61"/>
      <c r="R74" s="61"/>
      <c r="S74" s="135">
        <f>R74</f>
        <v>0</v>
      </c>
      <c r="U74" s="133"/>
      <c r="V74" s="134"/>
      <c r="W74" s="134"/>
      <c r="X74" s="134"/>
      <c r="Y74" s="135"/>
      <c r="AA74" s="133"/>
      <c r="AB74" s="134"/>
      <c r="AC74" s="134"/>
      <c r="AD74" s="134"/>
      <c r="AE74" s="135"/>
    </row>
    <row r="75" spans="1:31" x14ac:dyDescent="0.3">
      <c r="A75" s="13" t="s">
        <v>59</v>
      </c>
      <c r="C75" s="58">
        <f>ROUND(C73+C74,1)</f>
        <v>573.4</v>
      </c>
      <c r="D75" s="59">
        <f t="shared" ref="D75:G75" si="199">ROUND(D73+D74,1)</f>
        <v>589.79999999999995</v>
      </c>
      <c r="E75" s="59">
        <f t="shared" si="199"/>
        <v>635</v>
      </c>
      <c r="F75" s="59">
        <f t="shared" si="199"/>
        <v>647.79999999999995</v>
      </c>
      <c r="G75" s="60">
        <f t="shared" si="199"/>
        <v>647.79999999999995</v>
      </c>
      <c r="H75" s="59"/>
      <c r="I75" s="58">
        <f t="shared" ref="I75:M75" si="200">ROUND(I73+I74,1)</f>
        <v>644.1</v>
      </c>
      <c r="J75" s="59">
        <f t="shared" si="200"/>
        <v>636.29999999999995</v>
      </c>
      <c r="K75" s="59">
        <f t="shared" si="200"/>
        <v>624.1</v>
      </c>
      <c r="L75" s="59">
        <f t="shared" si="200"/>
        <v>603.4</v>
      </c>
      <c r="M75" s="60">
        <f t="shared" si="200"/>
        <v>603.4</v>
      </c>
      <c r="N75" s="59"/>
      <c r="O75" s="58">
        <f t="shared" ref="O75:S75" si="201">ROUND(O73+O74,1)</f>
        <v>549.29999999999995</v>
      </c>
      <c r="P75" s="59">
        <f t="shared" si="201"/>
        <v>0</v>
      </c>
      <c r="Q75" s="59">
        <f t="shared" si="201"/>
        <v>0</v>
      </c>
      <c r="R75" s="59">
        <f t="shared" si="201"/>
        <v>0</v>
      </c>
      <c r="S75" s="60">
        <f t="shared" si="201"/>
        <v>0</v>
      </c>
      <c r="U75" s="58"/>
      <c r="V75" s="59"/>
      <c r="W75" s="59"/>
      <c r="X75" s="59"/>
      <c r="Y75" s="60"/>
      <c r="AA75" s="58"/>
      <c r="AB75" s="59"/>
      <c r="AC75" s="59"/>
      <c r="AD75" s="59"/>
      <c r="AE75" s="60"/>
    </row>
    <row r="76" spans="1:31" ht="6" customHeight="1" x14ac:dyDescent="0.3">
      <c r="A76" s="13"/>
      <c r="C76" s="99"/>
      <c r="D76" s="129"/>
      <c r="E76" s="129"/>
      <c r="F76" s="129"/>
      <c r="G76" s="101"/>
      <c r="H76" s="129"/>
      <c r="I76" s="99"/>
      <c r="J76" s="129"/>
      <c r="K76" s="129"/>
      <c r="L76" s="129"/>
      <c r="M76" s="101"/>
      <c r="N76" s="129"/>
      <c r="O76" s="99"/>
      <c r="P76" s="129"/>
      <c r="Q76" s="129"/>
      <c r="R76" s="129"/>
      <c r="S76" s="101"/>
      <c r="U76" s="99"/>
      <c r="V76" s="129"/>
      <c r="W76" s="129"/>
      <c r="X76" s="129"/>
      <c r="Y76" s="101"/>
      <c r="AA76" s="99"/>
      <c r="AB76" s="129"/>
      <c r="AC76" s="129"/>
      <c r="AD76" s="129"/>
      <c r="AE76" s="101"/>
    </row>
    <row r="77" spans="1:31" x14ac:dyDescent="0.3">
      <c r="A77" s="32" t="s">
        <v>60</v>
      </c>
      <c r="B77" s="2"/>
      <c r="C77" s="89">
        <v>58.9</v>
      </c>
      <c r="D77" s="90">
        <v>81.899999999999977</v>
      </c>
      <c r="E77" s="90">
        <v>34.900000000000006</v>
      </c>
      <c r="F77" s="90">
        <v>27.2</v>
      </c>
      <c r="G77" s="91">
        <v>202.89999999999998</v>
      </c>
      <c r="H77" s="82"/>
      <c r="I77" s="89">
        <v>30.9</v>
      </c>
      <c r="J77" s="90">
        <v>37.200000000000003</v>
      </c>
      <c r="K77" s="90">
        <v>30.9</v>
      </c>
      <c r="L77" s="90">
        <v>42.8</v>
      </c>
      <c r="M77" s="91">
        <v>141.80000000000001</v>
      </c>
      <c r="N77" s="82"/>
      <c r="O77" s="89">
        <v>71.5</v>
      </c>
      <c r="P77" s="90">
        <f>ROUND(SUM(P78:P79),1)</f>
        <v>0</v>
      </c>
      <c r="Q77" s="90">
        <f t="shared" ref="Q77:R77" si="202">ROUND(SUM(Q78:Q79),1)</f>
        <v>0</v>
      </c>
      <c r="R77" s="90">
        <f t="shared" si="202"/>
        <v>0</v>
      </c>
      <c r="S77" s="91">
        <f>SUM(O77:R77)</f>
        <v>71.5</v>
      </c>
      <c r="U77" s="89"/>
      <c r="V77" s="90"/>
      <c r="W77" s="90"/>
      <c r="X77" s="90"/>
      <c r="Y77" s="91"/>
      <c r="AA77" s="89"/>
      <c r="AB77" s="90"/>
      <c r="AC77" s="90"/>
      <c r="AD77" s="90"/>
      <c r="AE77" s="91"/>
    </row>
    <row r="78" spans="1:31" x14ac:dyDescent="0.3">
      <c r="A78" s="13" t="s">
        <v>61</v>
      </c>
      <c r="C78" s="99">
        <v>36.9</v>
      </c>
      <c r="D78" s="129">
        <v>29.1</v>
      </c>
      <c r="E78" s="129">
        <v>21.200000000000003</v>
      </c>
      <c r="F78" s="129">
        <v>21.200000000000003</v>
      </c>
      <c r="G78" s="101">
        <v>108.4</v>
      </c>
      <c r="H78" s="129"/>
      <c r="I78" s="99">
        <v>19.2</v>
      </c>
      <c r="J78" s="129">
        <v>27.2</v>
      </c>
      <c r="K78" s="129">
        <v>19.000000000000007</v>
      </c>
      <c r="L78" s="129">
        <v>15</v>
      </c>
      <c r="M78" s="101">
        <v>80.400000000000006</v>
      </c>
      <c r="N78" s="129"/>
      <c r="O78" s="99">
        <v>12.1</v>
      </c>
      <c r="P78" s="61"/>
      <c r="Q78" s="61"/>
      <c r="R78" s="61"/>
      <c r="S78" s="101">
        <f t="shared" ref="S78:S79" si="203">SUM(O78:R78)</f>
        <v>12.1</v>
      </c>
      <c r="U78" s="99"/>
      <c r="V78" s="129"/>
      <c r="W78" s="129"/>
      <c r="X78" s="129"/>
      <c r="Y78" s="101"/>
      <c r="AA78" s="99"/>
      <c r="AB78" s="129"/>
      <c r="AC78" s="129"/>
      <c r="AD78" s="129"/>
      <c r="AE78" s="101"/>
    </row>
    <row r="79" spans="1:31" ht="16.2" x14ac:dyDescent="0.3">
      <c r="A79" s="48" t="s">
        <v>62</v>
      </c>
      <c r="C79" s="133">
        <v>22</v>
      </c>
      <c r="D79" s="134">
        <v>52.8</v>
      </c>
      <c r="E79" s="134">
        <v>13.700000000000005</v>
      </c>
      <c r="F79" s="134">
        <v>5.9999999999999973</v>
      </c>
      <c r="G79" s="135">
        <v>94.5</v>
      </c>
      <c r="H79" s="129"/>
      <c r="I79" s="133">
        <v>11.7</v>
      </c>
      <c r="J79" s="134">
        <v>10</v>
      </c>
      <c r="K79" s="134">
        <v>11.900000000000002</v>
      </c>
      <c r="L79" s="134">
        <v>27.800000000000004</v>
      </c>
      <c r="M79" s="135">
        <v>61.400000000000006</v>
      </c>
      <c r="N79" s="129"/>
      <c r="O79" s="133">
        <v>59.400000000000006</v>
      </c>
      <c r="P79" s="61"/>
      <c r="Q79" s="61"/>
      <c r="R79" s="61"/>
      <c r="S79" s="135">
        <f t="shared" si="203"/>
        <v>59.400000000000006</v>
      </c>
      <c r="U79" s="133"/>
      <c r="V79" s="134"/>
      <c r="W79" s="134"/>
      <c r="X79" s="134"/>
      <c r="Y79" s="135"/>
      <c r="AA79" s="133"/>
      <c r="AB79" s="134"/>
      <c r="AC79" s="134"/>
      <c r="AD79" s="134"/>
      <c r="AE79" s="135"/>
    </row>
    <row r="80" spans="1:31" x14ac:dyDescent="0.3">
      <c r="A80" s="118" t="s">
        <v>63</v>
      </c>
      <c r="C80" s="119">
        <f>ROUND(C77/C13,3)</f>
        <v>8.1000000000000003E-2</v>
      </c>
      <c r="D80" s="120">
        <f>ROUND(D77/D13,3)</f>
        <v>0.11</v>
      </c>
      <c r="E80" s="120">
        <f>ROUND(E77/E13,3)</f>
        <v>4.5999999999999999E-2</v>
      </c>
      <c r="F80" s="120">
        <f>ROUND(F77/F13,3)</f>
        <v>3.5000000000000003E-2</v>
      </c>
      <c r="G80" s="121">
        <f>ROUND(G77/G13,3)</f>
        <v>6.7000000000000004E-2</v>
      </c>
      <c r="H80" s="26"/>
      <c r="I80" s="119">
        <f>ROUND(I77/I13,3)</f>
        <v>0.04</v>
      </c>
      <c r="J80" s="120">
        <f>ROUND(J77/J13,3)</f>
        <v>4.8000000000000001E-2</v>
      </c>
      <c r="K80" s="120">
        <f>ROUND(K77/K13,3)</f>
        <v>3.9E-2</v>
      </c>
      <c r="L80" s="120">
        <f>ROUND(L77/L13,3)</f>
        <v>5.3999999999999999E-2</v>
      </c>
      <c r="M80" s="121">
        <f>ROUND(M77/M13,3)</f>
        <v>4.4999999999999998E-2</v>
      </c>
      <c r="N80" s="26"/>
      <c r="O80" s="119">
        <f>ROUND(O77/O13,3)</f>
        <v>9.4E-2</v>
      </c>
      <c r="P80" s="120" t="str">
        <f>IFERROR(ROUND(P77/P13,3),"")</f>
        <v/>
      </c>
      <c r="Q80" s="120" t="str">
        <f>IFERROR(ROUND(Q77/Q13,3),"")</f>
        <v/>
      </c>
      <c r="R80" s="120" t="str">
        <f>IFERROR(ROUND(R77/R13,3),"")</f>
        <v/>
      </c>
      <c r="S80" s="121">
        <f>ROUND(S77/S13,3)</f>
        <v>9.4E-2</v>
      </c>
      <c r="U80" s="122"/>
      <c r="V80" s="123"/>
      <c r="W80" s="123"/>
      <c r="X80" s="124"/>
      <c r="Y80" s="125"/>
      <c r="AA80" s="122"/>
      <c r="AB80" s="123"/>
      <c r="AC80" s="123"/>
      <c r="AD80" s="124"/>
      <c r="AE80" s="125"/>
    </row>
    <row r="81" spans="1:31" ht="6.6" customHeight="1" x14ac:dyDescent="0.3">
      <c r="A81" s="111"/>
      <c r="C81" s="7"/>
      <c r="D81" s="8"/>
      <c r="E81" s="8"/>
      <c r="F81" s="8"/>
      <c r="G81" s="9"/>
      <c r="H81" s="10"/>
      <c r="I81" s="7"/>
      <c r="J81" s="8"/>
      <c r="K81" s="8"/>
      <c r="L81" s="8"/>
      <c r="M81" s="9"/>
      <c r="N81" s="10"/>
      <c r="O81" s="7"/>
      <c r="P81" s="8"/>
      <c r="Q81" s="8"/>
      <c r="R81" s="8"/>
      <c r="S81" s="9"/>
      <c r="U81" s="7"/>
      <c r="V81" s="8"/>
      <c r="W81" s="8"/>
      <c r="X81" s="8"/>
      <c r="Y81" s="9"/>
      <c r="AA81" s="7"/>
      <c r="AB81" s="8"/>
      <c r="AC81" s="8"/>
      <c r="AD81" s="8"/>
      <c r="AE81" s="9"/>
    </row>
    <row r="82" spans="1:31" ht="18" customHeight="1" x14ac:dyDescent="0.35">
      <c r="A82" s="11" t="s">
        <v>64</v>
      </c>
      <c r="C82" s="7"/>
      <c r="D82" s="8"/>
      <c r="E82" s="8"/>
      <c r="F82" s="8"/>
      <c r="G82" s="9"/>
      <c r="H82" s="10"/>
      <c r="I82" s="7"/>
      <c r="J82" s="8"/>
      <c r="K82" s="8"/>
      <c r="L82" s="8"/>
      <c r="M82" s="9"/>
      <c r="N82" s="10"/>
      <c r="O82" s="7"/>
      <c r="P82" s="8"/>
      <c r="Q82" s="8"/>
      <c r="R82" s="8"/>
      <c r="S82" s="9"/>
      <c r="U82" s="7"/>
      <c r="V82" s="8"/>
      <c r="W82" s="8"/>
      <c r="X82" s="8"/>
      <c r="Y82" s="9"/>
      <c r="AA82" s="7"/>
      <c r="AB82" s="8"/>
      <c r="AC82" s="8"/>
      <c r="AD82" s="8"/>
      <c r="AE82" s="9"/>
    </row>
    <row r="83" spans="1:31" ht="6.6" customHeight="1" x14ac:dyDescent="0.3">
      <c r="A83" s="111"/>
      <c r="C83" s="7"/>
      <c r="D83" s="8"/>
      <c r="E83" s="8"/>
      <c r="F83" s="8"/>
      <c r="G83" s="9"/>
      <c r="H83" s="10"/>
      <c r="I83" s="7"/>
      <c r="J83" s="8"/>
      <c r="K83" s="8"/>
      <c r="L83" s="8"/>
      <c r="M83" s="9"/>
      <c r="N83" s="10"/>
      <c r="O83" s="7"/>
      <c r="P83" s="8"/>
      <c r="Q83" s="8"/>
      <c r="R83" s="8"/>
      <c r="S83" s="9"/>
      <c r="U83" s="7"/>
      <c r="V83" s="8"/>
      <c r="W83" s="8"/>
      <c r="X83" s="8"/>
      <c r="Y83" s="9"/>
      <c r="AA83" s="7"/>
      <c r="AB83" s="8"/>
      <c r="AC83" s="8"/>
      <c r="AD83" s="8"/>
      <c r="AE83" s="9"/>
    </row>
    <row r="84" spans="1:31" ht="18" customHeight="1" x14ac:dyDescent="0.3">
      <c r="A84" s="12" t="s">
        <v>13</v>
      </c>
      <c r="C84" s="7"/>
      <c r="D84" s="8"/>
      <c r="E84" s="8"/>
      <c r="F84" s="8"/>
      <c r="G84" s="9"/>
      <c r="H84" s="10"/>
      <c r="I84" s="7"/>
      <c r="J84" s="8"/>
      <c r="K84" s="8"/>
      <c r="L84" s="8"/>
      <c r="M84" s="9"/>
      <c r="N84" s="10"/>
      <c r="O84" s="7"/>
      <c r="P84" s="8"/>
      <c r="Q84" s="8"/>
      <c r="R84" s="8"/>
      <c r="S84" s="9"/>
      <c r="U84" s="7"/>
      <c r="V84" s="8"/>
      <c r="W84" s="8"/>
      <c r="X84" s="8"/>
      <c r="Y84" s="9"/>
      <c r="AA84" s="7"/>
      <c r="AB84" s="8"/>
      <c r="AC84" s="8"/>
      <c r="AD84" s="8"/>
      <c r="AE84" s="9"/>
    </row>
    <row r="85" spans="1:31" s="2" customFormat="1" x14ac:dyDescent="0.3">
      <c r="A85" s="72" t="s">
        <v>65</v>
      </c>
      <c r="C85" s="136">
        <f>C13</f>
        <v>725.9</v>
      </c>
      <c r="D85" s="137">
        <f>D13</f>
        <v>743.8</v>
      </c>
      <c r="E85" s="137">
        <f>E13</f>
        <v>762.5</v>
      </c>
      <c r="F85" s="137">
        <f>F13</f>
        <v>777.3</v>
      </c>
      <c r="G85" s="138">
        <f>G13</f>
        <v>3009.5</v>
      </c>
      <c r="H85" s="36"/>
      <c r="I85" s="136">
        <f>I13</f>
        <v>775.5</v>
      </c>
      <c r="J85" s="137">
        <f>J13</f>
        <v>772.2</v>
      </c>
      <c r="K85" s="137">
        <f>K13</f>
        <v>787.60000000000014</v>
      </c>
      <c r="L85" s="137">
        <f>L13</f>
        <v>787</v>
      </c>
      <c r="M85" s="138">
        <f>M13</f>
        <v>3122.3</v>
      </c>
      <c r="N85" s="36"/>
      <c r="O85" s="136">
        <f>O13</f>
        <v>758.7</v>
      </c>
      <c r="P85" s="137">
        <f>P13</f>
        <v>0</v>
      </c>
      <c r="Q85" s="137">
        <f>Q13</f>
        <v>0</v>
      </c>
      <c r="R85" s="137">
        <f>R13</f>
        <v>0</v>
      </c>
      <c r="S85" s="138">
        <f>S13</f>
        <v>758.7</v>
      </c>
      <c r="U85" s="136"/>
      <c r="V85" s="137"/>
      <c r="W85" s="137"/>
      <c r="X85" s="137"/>
      <c r="Y85" s="138"/>
      <c r="AA85" s="136"/>
      <c r="AB85" s="137"/>
      <c r="AC85" s="137"/>
      <c r="AD85" s="137"/>
      <c r="AE85" s="138"/>
    </row>
    <row r="86" spans="1:31" x14ac:dyDescent="0.3">
      <c r="A86" s="18" t="s">
        <v>15</v>
      </c>
      <c r="C86" s="19">
        <f>-C85+C87</f>
        <v>-194.19999999999993</v>
      </c>
      <c r="D86" s="20">
        <f t="shared" ref="D86:G86" si="204">-D85+D87</f>
        <v>-214.69999999999993</v>
      </c>
      <c r="E86" s="20">
        <f t="shared" si="204"/>
        <v>-244.39999999999998</v>
      </c>
      <c r="F86" s="20">
        <f t="shared" si="204"/>
        <v>-267.59999999999997</v>
      </c>
      <c r="G86" s="21">
        <f t="shared" si="204"/>
        <v>-920.90000000000009</v>
      </c>
      <c r="H86" s="22"/>
      <c r="I86" s="19">
        <f t="shared" ref="I86:M86" si="205">-I85+I87</f>
        <v>-272.7</v>
      </c>
      <c r="J86" s="20">
        <f t="shared" si="205"/>
        <v>-276.40000000000003</v>
      </c>
      <c r="K86" s="20">
        <f t="shared" si="205"/>
        <v>-298.00000000000011</v>
      </c>
      <c r="L86" s="20">
        <f t="shared" si="205"/>
        <v>-306.3</v>
      </c>
      <c r="M86" s="21">
        <f t="shared" si="205"/>
        <v>-1153.4000000000001</v>
      </c>
      <c r="N86" s="22"/>
      <c r="O86" s="19">
        <f t="shared" ref="O86:S86" si="206">-O85+O87</f>
        <v>-298.90000000000003</v>
      </c>
      <c r="P86" s="20">
        <f t="shared" si="206"/>
        <v>0</v>
      </c>
      <c r="Q86" s="20">
        <f t="shared" si="206"/>
        <v>0</v>
      </c>
      <c r="R86" s="20">
        <f t="shared" si="206"/>
        <v>0</v>
      </c>
      <c r="S86" s="21">
        <f t="shared" si="206"/>
        <v>-298.90000000000003</v>
      </c>
      <c r="U86" s="19"/>
      <c r="V86" s="20"/>
      <c r="W86" s="20"/>
      <c r="X86" s="20"/>
      <c r="Y86" s="21"/>
      <c r="AA86" s="19"/>
      <c r="AB86" s="20"/>
      <c r="AC86" s="20"/>
      <c r="AD86" s="20"/>
      <c r="AE86" s="21"/>
    </row>
    <row r="87" spans="1:31" s="2" customFormat="1" x14ac:dyDescent="0.3">
      <c r="A87" s="72" t="s">
        <v>66</v>
      </c>
      <c r="C87" s="136">
        <f>C15</f>
        <v>531.70000000000005</v>
      </c>
      <c r="D87" s="137">
        <f>D15</f>
        <v>529.1</v>
      </c>
      <c r="E87" s="137">
        <f>E15</f>
        <v>518.1</v>
      </c>
      <c r="F87" s="137">
        <f>F15</f>
        <v>509.7</v>
      </c>
      <c r="G87" s="138">
        <f>G15</f>
        <v>2088.6</v>
      </c>
      <c r="H87" s="36"/>
      <c r="I87" s="136">
        <f>I15</f>
        <v>502.8</v>
      </c>
      <c r="J87" s="137">
        <f>J15</f>
        <v>495.8</v>
      </c>
      <c r="K87" s="137">
        <f>K15</f>
        <v>489.6</v>
      </c>
      <c r="L87" s="137">
        <f>L15</f>
        <v>480.7</v>
      </c>
      <c r="M87" s="138">
        <f>M15</f>
        <v>1968.9</v>
      </c>
      <c r="N87" s="36"/>
      <c r="O87" s="136">
        <f>O15</f>
        <v>459.8</v>
      </c>
      <c r="P87" s="137">
        <f>P15</f>
        <v>0</v>
      </c>
      <c r="Q87" s="137">
        <f>Q15</f>
        <v>0</v>
      </c>
      <c r="R87" s="137">
        <f>R15</f>
        <v>0</v>
      </c>
      <c r="S87" s="138">
        <f>S15</f>
        <v>459.8</v>
      </c>
      <c r="U87" s="136"/>
      <c r="V87" s="137"/>
      <c r="W87" s="137"/>
      <c r="X87" s="137"/>
      <c r="Y87" s="138"/>
      <c r="AA87" s="136"/>
      <c r="AB87" s="137"/>
      <c r="AC87" s="137"/>
      <c r="AD87" s="137"/>
      <c r="AE87" s="138"/>
    </row>
    <row r="88" spans="1:31" ht="6.6" customHeight="1" x14ac:dyDescent="0.3">
      <c r="A88" s="111"/>
      <c r="C88" s="7"/>
      <c r="D88" s="8"/>
      <c r="E88" s="8"/>
      <c r="F88" s="8"/>
      <c r="G88" s="9"/>
      <c r="H88" s="10"/>
      <c r="I88" s="7"/>
      <c r="J88" s="8"/>
      <c r="K88" s="8"/>
      <c r="L88" s="8"/>
      <c r="M88" s="9"/>
      <c r="N88" s="10"/>
      <c r="O88" s="7"/>
      <c r="P88" s="8"/>
      <c r="Q88" s="8"/>
      <c r="R88" s="8"/>
      <c r="S88" s="9"/>
      <c r="U88" s="7"/>
      <c r="V88" s="8"/>
      <c r="W88" s="8"/>
      <c r="X88" s="8"/>
      <c r="Y88" s="9"/>
      <c r="AA88" s="7"/>
      <c r="AB88" s="8"/>
      <c r="AC88" s="8"/>
      <c r="AD88" s="8"/>
      <c r="AE88" s="9"/>
    </row>
    <row r="89" spans="1:31" ht="18" customHeight="1" x14ac:dyDescent="0.3">
      <c r="A89" s="12" t="s">
        <v>67</v>
      </c>
      <c r="C89" s="7"/>
      <c r="D89" s="8"/>
      <c r="E89" s="8"/>
      <c r="F89" s="8"/>
      <c r="G89" s="9"/>
      <c r="H89" s="10"/>
      <c r="I89" s="7"/>
      <c r="J89" s="8"/>
      <c r="K89" s="8"/>
      <c r="L89" s="8"/>
      <c r="M89" s="9"/>
      <c r="N89" s="10"/>
      <c r="O89" s="7"/>
      <c r="P89" s="8"/>
      <c r="Q89" s="8"/>
      <c r="R89" s="8"/>
      <c r="S89" s="9"/>
      <c r="U89" s="7"/>
      <c r="V89" s="8"/>
      <c r="W89" s="8"/>
      <c r="X89" s="8"/>
      <c r="Y89" s="9"/>
      <c r="AA89" s="7"/>
      <c r="AB89" s="8"/>
      <c r="AC89" s="8"/>
      <c r="AD89" s="8"/>
      <c r="AE89" s="9"/>
    </row>
    <row r="90" spans="1:31" s="2" customFormat="1" x14ac:dyDescent="0.3">
      <c r="A90" s="72" t="s">
        <v>68</v>
      </c>
      <c r="C90" s="136">
        <v>235.30000000000004</v>
      </c>
      <c r="D90" s="137">
        <v>235.5</v>
      </c>
      <c r="E90" s="137">
        <v>231.70000000000002</v>
      </c>
      <c r="F90" s="137">
        <v>234.30000000000004</v>
      </c>
      <c r="G90" s="138">
        <v>936.79999999999984</v>
      </c>
      <c r="H90" s="36"/>
      <c r="I90" s="136">
        <v>225.99999999999997</v>
      </c>
      <c r="J90" s="137">
        <v>223.99999999999997</v>
      </c>
      <c r="K90" s="137">
        <v>207.1</v>
      </c>
      <c r="L90" s="137">
        <v>199.8</v>
      </c>
      <c r="M90" s="138">
        <v>856.9</v>
      </c>
      <c r="N90" s="36"/>
      <c r="O90" s="136">
        <v>169.6</v>
      </c>
      <c r="P90" s="137">
        <f>ROUND(P96-SUM(P91:P95),1)</f>
        <v>0</v>
      </c>
      <c r="Q90" s="137">
        <f t="shared" ref="Q90:R90" si="207">ROUND(Q96-SUM(Q91:Q95),1)</f>
        <v>0</v>
      </c>
      <c r="R90" s="137">
        <f t="shared" si="207"/>
        <v>0</v>
      </c>
      <c r="S90" s="138">
        <f>SUM(O90:R90)</f>
        <v>169.6</v>
      </c>
      <c r="U90" s="136"/>
      <c r="V90" s="137"/>
      <c r="W90" s="137"/>
      <c r="X90" s="137"/>
      <c r="Y90" s="138"/>
      <c r="AA90" s="136"/>
      <c r="AB90" s="137"/>
      <c r="AC90" s="137"/>
      <c r="AD90" s="137"/>
      <c r="AE90" s="138"/>
    </row>
    <row r="91" spans="1:31" x14ac:dyDescent="0.3">
      <c r="A91" s="18" t="s">
        <v>69</v>
      </c>
      <c r="C91" s="19">
        <v>4.9000000000000004</v>
      </c>
      <c r="D91" s="20">
        <v>4.3</v>
      </c>
      <c r="E91" s="20">
        <v>4</v>
      </c>
      <c r="F91" s="20">
        <v>3.5</v>
      </c>
      <c r="G91" s="21">
        <v>16.7</v>
      </c>
      <c r="H91" s="22"/>
      <c r="I91" s="19">
        <v>2.8</v>
      </c>
      <c r="J91" s="20">
        <v>3.4000000000000004</v>
      </c>
      <c r="K91" s="20">
        <v>2.8</v>
      </c>
      <c r="L91" s="20">
        <v>2.5999999999999996</v>
      </c>
      <c r="M91" s="21">
        <v>11.6</v>
      </c>
      <c r="N91" s="22"/>
      <c r="O91" s="19">
        <v>2.8</v>
      </c>
      <c r="P91" s="80"/>
      <c r="Q91" s="80"/>
      <c r="R91" s="80"/>
      <c r="S91" s="21">
        <f>SUM(O91:R91)</f>
        <v>2.8</v>
      </c>
      <c r="U91" s="19"/>
      <c r="V91" s="20"/>
      <c r="W91" s="20"/>
      <c r="X91" s="20"/>
      <c r="Y91" s="21"/>
      <c r="AA91" s="19"/>
      <c r="AB91" s="20"/>
      <c r="AC91" s="20"/>
      <c r="AD91" s="20"/>
      <c r="AE91" s="21"/>
    </row>
    <row r="92" spans="1:31" x14ac:dyDescent="0.3">
      <c r="A92" s="57" t="s">
        <v>70</v>
      </c>
      <c r="C92" s="7">
        <v>1.3</v>
      </c>
      <c r="D92" s="8">
        <v>0.4</v>
      </c>
      <c r="E92" s="8">
        <v>0.4</v>
      </c>
      <c r="F92" s="8">
        <v>0.6</v>
      </c>
      <c r="G92" s="14">
        <v>2.7</v>
      </c>
      <c r="H92" s="10"/>
      <c r="I92" s="7">
        <v>0.8</v>
      </c>
      <c r="J92" s="8">
        <v>0.39999999999999991</v>
      </c>
      <c r="K92" s="8">
        <v>0.40000000000000013</v>
      </c>
      <c r="L92" s="8">
        <v>0.29999999999999982</v>
      </c>
      <c r="M92" s="14">
        <v>1.9</v>
      </c>
      <c r="N92" s="10"/>
      <c r="O92" s="7">
        <v>0.7</v>
      </c>
      <c r="P92" s="80"/>
      <c r="Q92" s="80"/>
      <c r="R92" s="80"/>
      <c r="S92" s="14">
        <f t="shared" ref="S92:S95" si="208">SUM(O92:R92)</f>
        <v>0.7</v>
      </c>
      <c r="U92" s="7"/>
      <c r="V92" s="8"/>
      <c r="W92" s="8"/>
      <c r="X92" s="8"/>
      <c r="Y92" s="14"/>
      <c r="AA92" s="7"/>
      <c r="AB92" s="8"/>
      <c r="AC92" s="8"/>
      <c r="AD92" s="8"/>
      <c r="AE92" s="14"/>
    </row>
    <row r="93" spans="1:31" x14ac:dyDescent="0.3">
      <c r="A93" s="18" t="s">
        <v>71</v>
      </c>
      <c r="C93" s="19">
        <v>1.2</v>
      </c>
      <c r="D93" s="20">
        <v>1.2</v>
      </c>
      <c r="E93" s="20">
        <v>1.2</v>
      </c>
      <c r="F93" s="20">
        <v>1.1000000000000001</v>
      </c>
      <c r="G93" s="21">
        <v>4.6999999999999993</v>
      </c>
      <c r="H93" s="22"/>
      <c r="I93" s="19">
        <v>0.7</v>
      </c>
      <c r="J93" s="20">
        <v>0.8</v>
      </c>
      <c r="K93" s="20">
        <v>0.60000000000000009</v>
      </c>
      <c r="L93" s="20">
        <v>0.60000000000000009</v>
      </c>
      <c r="M93" s="21">
        <v>2.7</v>
      </c>
      <c r="N93" s="22"/>
      <c r="O93" s="19">
        <v>0.6</v>
      </c>
      <c r="P93" s="80"/>
      <c r="Q93" s="80"/>
      <c r="R93" s="80"/>
      <c r="S93" s="21">
        <f t="shared" si="208"/>
        <v>0.6</v>
      </c>
      <c r="U93" s="19"/>
      <c r="V93" s="20"/>
      <c r="W93" s="20"/>
      <c r="X93" s="20"/>
      <c r="Y93" s="21"/>
      <c r="AA93" s="19"/>
      <c r="AB93" s="20"/>
      <c r="AC93" s="20"/>
      <c r="AD93" s="20"/>
      <c r="AE93" s="21"/>
    </row>
    <row r="94" spans="1:31" x14ac:dyDescent="0.3">
      <c r="A94" s="57" t="s">
        <v>72</v>
      </c>
      <c r="C94" s="7">
        <v>7.2</v>
      </c>
      <c r="D94" s="8">
        <v>8.6999999999999993</v>
      </c>
      <c r="E94" s="8">
        <v>13</v>
      </c>
      <c r="F94" s="8">
        <v>6.6</v>
      </c>
      <c r="G94" s="14">
        <v>35.5</v>
      </c>
      <c r="H94" s="10"/>
      <c r="I94" s="7">
        <v>5.3</v>
      </c>
      <c r="J94" s="8">
        <v>3.1000000000000005</v>
      </c>
      <c r="K94" s="8">
        <v>0.79999999999999893</v>
      </c>
      <c r="L94" s="8">
        <v>1.7000000000000011</v>
      </c>
      <c r="M94" s="14">
        <v>10.9</v>
      </c>
      <c r="N94" s="10"/>
      <c r="O94" s="7">
        <v>4.7</v>
      </c>
      <c r="P94" s="80"/>
      <c r="Q94" s="80"/>
      <c r="R94" s="80"/>
      <c r="S94" s="14">
        <f t="shared" si="208"/>
        <v>4.7</v>
      </c>
      <c r="U94" s="7"/>
      <c r="V94" s="8"/>
      <c r="W94" s="8"/>
      <c r="X94" s="8"/>
      <c r="Y94" s="14"/>
      <c r="AA94" s="7"/>
      <c r="AB94" s="8"/>
      <c r="AC94" s="8"/>
      <c r="AD94" s="8"/>
      <c r="AE94" s="14"/>
    </row>
    <row r="95" spans="1:31" x14ac:dyDescent="0.3">
      <c r="A95" s="18" t="s">
        <v>73</v>
      </c>
      <c r="C95" s="19">
        <v>0</v>
      </c>
      <c r="D95" s="20">
        <v>0</v>
      </c>
      <c r="E95" s="20">
        <v>0</v>
      </c>
      <c r="F95" s="20">
        <v>0</v>
      </c>
      <c r="G95" s="21">
        <v>0</v>
      </c>
      <c r="H95" s="22"/>
      <c r="I95" s="19">
        <v>0</v>
      </c>
      <c r="J95" s="20">
        <v>0</v>
      </c>
      <c r="K95" s="20">
        <v>0</v>
      </c>
      <c r="L95" s="20">
        <v>0.2</v>
      </c>
      <c r="M95" s="21">
        <v>0.2</v>
      </c>
      <c r="N95" s="22"/>
      <c r="O95" s="19">
        <v>0.3</v>
      </c>
      <c r="P95" s="80"/>
      <c r="Q95" s="80"/>
      <c r="R95" s="80"/>
      <c r="S95" s="21">
        <f t="shared" si="208"/>
        <v>0.3</v>
      </c>
      <c r="U95" s="19"/>
      <c r="V95" s="20"/>
      <c r="W95" s="20"/>
      <c r="X95" s="20"/>
      <c r="Y95" s="21"/>
      <c r="AA95" s="19"/>
      <c r="AB95" s="20"/>
      <c r="AC95" s="20"/>
      <c r="AD95" s="20"/>
      <c r="AE95" s="21"/>
    </row>
    <row r="96" spans="1:31" s="2" customFormat="1" x14ac:dyDescent="0.3">
      <c r="A96" s="72" t="s">
        <v>17</v>
      </c>
      <c r="C96" s="136">
        <f>C16</f>
        <v>249.90000000000003</v>
      </c>
      <c r="D96" s="137">
        <f>D16</f>
        <v>250.1</v>
      </c>
      <c r="E96" s="137">
        <f>E16</f>
        <v>250.3</v>
      </c>
      <c r="F96" s="137">
        <f>F16</f>
        <v>246.10000000000002</v>
      </c>
      <c r="G96" s="138">
        <f>G16</f>
        <v>996.4</v>
      </c>
      <c r="H96" s="36"/>
      <c r="I96" s="136">
        <f>I16</f>
        <v>235.6</v>
      </c>
      <c r="J96" s="137">
        <f>J16</f>
        <v>231.7</v>
      </c>
      <c r="K96" s="137">
        <f>K16</f>
        <v>211.70000000000002</v>
      </c>
      <c r="L96" s="137">
        <f>L16</f>
        <v>205.2</v>
      </c>
      <c r="M96" s="138">
        <f>M16</f>
        <v>884.2</v>
      </c>
      <c r="N96" s="36"/>
      <c r="O96" s="136">
        <f>O16</f>
        <v>178.7</v>
      </c>
      <c r="P96" s="137">
        <f>P16</f>
        <v>0</v>
      </c>
      <c r="Q96" s="137">
        <f>Q16</f>
        <v>0</v>
      </c>
      <c r="R96" s="137">
        <f>R16</f>
        <v>0</v>
      </c>
      <c r="S96" s="138">
        <f>S16</f>
        <v>178.7</v>
      </c>
      <c r="U96" s="136"/>
      <c r="V96" s="137"/>
      <c r="W96" s="137"/>
      <c r="X96" s="137"/>
      <c r="Y96" s="138"/>
      <c r="AA96" s="136"/>
      <c r="AB96" s="137"/>
      <c r="AC96" s="137"/>
      <c r="AD96" s="137"/>
      <c r="AE96" s="138"/>
    </row>
    <row r="97" spans="1:31" ht="6.6" customHeight="1" x14ac:dyDescent="0.3">
      <c r="A97" s="111"/>
      <c r="C97" s="7"/>
      <c r="D97" s="8"/>
      <c r="E97" s="8"/>
      <c r="F97" s="8"/>
      <c r="G97" s="9"/>
      <c r="H97" s="10"/>
      <c r="I97" s="7"/>
      <c r="J97" s="8"/>
      <c r="K97" s="8"/>
      <c r="L97" s="8"/>
      <c r="M97" s="9"/>
      <c r="N97" s="10"/>
      <c r="O97" s="7"/>
      <c r="P97" s="8"/>
      <c r="Q97" s="8"/>
      <c r="R97" s="8"/>
      <c r="S97" s="9"/>
      <c r="U97" s="7"/>
      <c r="V97" s="8"/>
      <c r="W97" s="8"/>
      <c r="X97" s="8"/>
      <c r="Y97" s="9"/>
      <c r="AA97" s="7"/>
      <c r="AB97" s="8"/>
      <c r="AC97" s="8"/>
      <c r="AD97" s="8"/>
      <c r="AE97" s="9"/>
    </row>
    <row r="98" spans="1:31" ht="18" customHeight="1" x14ac:dyDescent="0.3">
      <c r="A98" s="12" t="s">
        <v>74</v>
      </c>
      <c r="C98" s="7"/>
      <c r="D98" s="8"/>
      <c r="E98" s="8"/>
      <c r="F98" s="8"/>
      <c r="G98" s="9"/>
      <c r="H98" s="10"/>
      <c r="I98" s="7"/>
      <c r="J98" s="8"/>
      <c r="K98" s="8"/>
      <c r="L98" s="8"/>
      <c r="M98" s="9"/>
      <c r="N98" s="10"/>
      <c r="O98" s="7"/>
      <c r="P98" s="8"/>
      <c r="Q98" s="8"/>
      <c r="R98" s="8"/>
      <c r="S98" s="9"/>
      <c r="U98" s="7"/>
      <c r="V98" s="8"/>
      <c r="W98" s="8"/>
      <c r="X98" s="8"/>
      <c r="Y98" s="9"/>
      <c r="AA98" s="7"/>
      <c r="AB98" s="8"/>
      <c r="AC98" s="8"/>
      <c r="AD98" s="8"/>
      <c r="AE98" s="9"/>
    </row>
    <row r="99" spans="1:31" x14ac:dyDescent="0.3">
      <c r="A99" s="72" t="s">
        <v>75</v>
      </c>
      <c r="B99" s="2"/>
      <c r="C99" s="73">
        <v>24.2</v>
      </c>
      <c r="D99" s="36">
        <v>2.8999999999999488</v>
      </c>
      <c r="E99" s="36">
        <v>-2.8999999999999488</v>
      </c>
      <c r="F99" s="36">
        <v>-26.700000000000038</v>
      </c>
      <c r="G99" s="139">
        <v>-2.4999999999997726</v>
      </c>
      <c r="H99" s="36"/>
      <c r="I99" s="73">
        <v>20.900000000000006</v>
      </c>
      <c r="J99" s="36">
        <v>3.9999999999999716</v>
      </c>
      <c r="K99" s="36">
        <v>-476.69999999999982</v>
      </c>
      <c r="L99" s="36">
        <v>-227.2</v>
      </c>
      <c r="M99" s="139">
        <v>-678.99999999999989</v>
      </c>
      <c r="N99" s="36"/>
      <c r="O99" s="73">
        <v>-581</v>
      </c>
      <c r="P99" s="137">
        <f>ROUND(P109-SUM(P100:P108),1)</f>
        <v>0</v>
      </c>
      <c r="Q99" s="36">
        <f t="shared" ref="Q99:R99" si="209">ROUND(Q109-SUM(Q100:Q108),1)</f>
        <v>0</v>
      </c>
      <c r="R99" s="36">
        <f t="shared" si="209"/>
        <v>0</v>
      </c>
      <c r="S99" s="139">
        <f>SUM(O99:R99)</f>
        <v>-581</v>
      </c>
      <c r="U99" s="73"/>
      <c r="V99" s="36"/>
      <c r="W99" s="36"/>
      <c r="X99" s="36"/>
      <c r="Y99" s="139"/>
      <c r="AA99" s="73"/>
      <c r="AB99" s="36"/>
      <c r="AC99" s="36"/>
      <c r="AD99" s="36"/>
      <c r="AE99" s="139"/>
    </row>
    <row r="100" spans="1:31" x14ac:dyDescent="0.3">
      <c r="A100" s="18" t="s">
        <v>69</v>
      </c>
      <c r="C100" s="19">
        <v>17.2</v>
      </c>
      <c r="D100" s="20">
        <v>20.399999999999999</v>
      </c>
      <c r="E100" s="20">
        <v>19.100000000000001</v>
      </c>
      <c r="F100" s="20">
        <v>18.7</v>
      </c>
      <c r="G100" s="21">
        <f>SUM(C100:F100)</f>
        <v>75.399999999999991</v>
      </c>
      <c r="H100" s="22"/>
      <c r="I100" s="19">
        <v>17</v>
      </c>
      <c r="J100" s="20">
        <v>23.1</v>
      </c>
      <c r="K100" s="20">
        <v>19.399999999999999</v>
      </c>
      <c r="L100" s="20">
        <v>10</v>
      </c>
      <c r="M100" s="21">
        <f>SUM(I100:L100)</f>
        <v>69.5</v>
      </c>
      <c r="N100" s="22"/>
      <c r="O100" s="19">
        <v>15.2</v>
      </c>
      <c r="P100" s="80"/>
      <c r="Q100" s="80"/>
      <c r="R100" s="80"/>
      <c r="S100" s="21">
        <f>SUM(O100:R100)</f>
        <v>15.2</v>
      </c>
      <c r="U100" s="19"/>
      <c r="V100" s="20"/>
      <c r="W100" s="20"/>
      <c r="X100" s="20"/>
      <c r="Y100" s="21"/>
      <c r="AA100" s="19"/>
      <c r="AB100" s="20"/>
      <c r="AC100" s="20"/>
      <c r="AD100" s="20"/>
      <c r="AE100" s="21"/>
    </row>
    <row r="101" spans="1:31" x14ac:dyDescent="0.3">
      <c r="A101" s="57" t="s">
        <v>76</v>
      </c>
      <c r="C101" s="7">
        <v>4</v>
      </c>
      <c r="D101" s="8">
        <v>3</v>
      </c>
      <c r="E101" s="8">
        <v>2.1</v>
      </c>
      <c r="F101" s="8">
        <v>2.7</v>
      </c>
      <c r="G101" s="14">
        <f t="shared" ref="G101:G104" si="210">SUM(C101:F101)</f>
        <v>11.8</v>
      </c>
      <c r="H101" s="10"/>
      <c r="I101" s="7">
        <v>3.4</v>
      </c>
      <c r="J101" s="8">
        <v>2.4</v>
      </c>
      <c r="K101" s="8">
        <v>2.4</v>
      </c>
      <c r="L101" s="8">
        <v>1.8000000000000007</v>
      </c>
      <c r="M101" s="14">
        <f t="shared" ref="M101:M104" si="211">SUM(I101:L101)</f>
        <v>10</v>
      </c>
      <c r="N101" s="10"/>
      <c r="O101" s="7">
        <v>2.2000000000000002</v>
      </c>
      <c r="P101" s="80"/>
      <c r="Q101" s="80"/>
      <c r="R101" s="80"/>
      <c r="S101" s="14">
        <f t="shared" ref="S101:S104" si="212">SUM(O101:R101)</f>
        <v>2.2000000000000002</v>
      </c>
      <c r="U101" s="7"/>
      <c r="V101" s="8"/>
      <c r="W101" s="8"/>
      <c r="X101" s="8"/>
      <c r="Y101" s="14"/>
      <c r="AA101" s="7"/>
      <c r="AB101" s="8"/>
      <c r="AC101" s="8"/>
      <c r="AD101" s="8"/>
      <c r="AE101" s="14"/>
    </row>
    <row r="102" spans="1:31" x14ac:dyDescent="0.3">
      <c r="A102" s="18" t="s">
        <v>77</v>
      </c>
      <c r="C102" s="19">
        <v>8.4</v>
      </c>
      <c r="D102" s="20">
        <v>6.9</v>
      </c>
      <c r="E102" s="20">
        <v>6.5</v>
      </c>
      <c r="F102" s="20">
        <v>3.9</v>
      </c>
      <c r="G102" s="21">
        <f t="shared" si="210"/>
        <v>25.7</v>
      </c>
      <c r="H102" s="22"/>
      <c r="I102" s="19">
        <v>5.3</v>
      </c>
      <c r="J102" s="20">
        <v>1.9000000000000004</v>
      </c>
      <c r="K102" s="20">
        <v>2.4</v>
      </c>
      <c r="L102" s="20">
        <v>1.4000000000000004</v>
      </c>
      <c r="M102" s="21">
        <f t="shared" si="211"/>
        <v>11</v>
      </c>
      <c r="N102" s="22"/>
      <c r="O102" s="19">
        <v>1.3</v>
      </c>
      <c r="P102" s="80"/>
      <c r="Q102" s="80"/>
      <c r="R102" s="80"/>
      <c r="S102" s="21">
        <f t="shared" si="212"/>
        <v>1.3</v>
      </c>
      <c r="U102" s="19"/>
      <c r="V102" s="20"/>
      <c r="W102" s="20"/>
      <c r="X102" s="20"/>
      <c r="Y102" s="21"/>
      <c r="AA102" s="19"/>
      <c r="AB102" s="20"/>
      <c r="AC102" s="20"/>
      <c r="AD102" s="20"/>
      <c r="AE102" s="21"/>
    </row>
    <row r="103" spans="1:31" x14ac:dyDescent="0.3">
      <c r="A103" s="57" t="s">
        <v>72</v>
      </c>
      <c r="C103" s="7">
        <v>38.6</v>
      </c>
      <c r="D103" s="8">
        <v>39.1</v>
      </c>
      <c r="E103" s="8">
        <v>55.2</v>
      </c>
      <c r="F103" s="8">
        <v>28.6</v>
      </c>
      <c r="G103" s="14">
        <f t="shared" si="210"/>
        <v>161.5</v>
      </c>
      <c r="H103" s="10"/>
      <c r="I103" s="7">
        <v>23.3</v>
      </c>
      <c r="J103" s="8">
        <v>24.900000000000002</v>
      </c>
      <c r="K103" s="8">
        <v>26.1</v>
      </c>
      <c r="L103" s="8">
        <v>24.699999999999989</v>
      </c>
      <c r="M103" s="14">
        <f t="shared" si="211"/>
        <v>99</v>
      </c>
      <c r="N103" s="10"/>
      <c r="O103" s="7">
        <v>25.6</v>
      </c>
      <c r="P103" s="80"/>
      <c r="Q103" s="80"/>
      <c r="R103" s="80"/>
      <c r="S103" s="14">
        <f t="shared" si="212"/>
        <v>25.6</v>
      </c>
      <c r="U103" s="7"/>
      <c r="V103" s="8"/>
      <c r="W103" s="8"/>
      <c r="X103" s="8"/>
      <c r="Y103" s="14"/>
      <c r="AA103" s="7"/>
      <c r="AB103" s="8"/>
      <c r="AC103" s="8"/>
      <c r="AD103" s="8"/>
      <c r="AE103" s="14"/>
    </row>
    <row r="104" spans="1:31" x14ac:dyDescent="0.3">
      <c r="A104" s="18" t="s">
        <v>73</v>
      </c>
      <c r="C104" s="19">
        <v>0</v>
      </c>
      <c r="D104" s="20">
        <v>0</v>
      </c>
      <c r="E104" s="20">
        <v>0</v>
      </c>
      <c r="F104" s="20">
        <v>0</v>
      </c>
      <c r="G104" s="21">
        <f t="shared" si="210"/>
        <v>0</v>
      </c>
      <c r="H104" s="22"/>
      <c r="I104" s="19">
        <v>0</v>
      </c>
      <c r="J104" s="20">
        <v>0</v>
      </c>
      <c r="K104" s="20">
        <v>0</v>
      </c>
      <c r="L104" s="20">
        <v>5.9</v>
      </c>
      <c r="M104" s="21">
        <f t="shared" si="211"/>
        <v>5.9</v>
      </c>
      <c r="N104" s="22"/>
      <c r="O104" s="19">
        <v>3.2</v>
      </c>
      <c r="P104" s="80"/>
      <c r="Q104" s="80"/>
      <c r="R104" s="80"/>
      <c r="S104" s="21">
        <f t="shared" si="212"/>
        <v>3.2</v>
      </c>
      <c r="U104" s="19"/>
      <c r="V104" s="20"/>
      <c r="W104" s="20"/>
      <c r="X104" s="20"/>
      <c r="Y104" s="21"/>
      <c r="AA104" s="19"/>
      <c r="AB104" s="20"/>
      <c r="AC104" s="20"/>
      <c r="AD104" s="20"/>
      <c r="AE104" s="21"/>
    </row>
    <row r="105" spans="1:31" x14ac:dyDescent="0.3">
      <c r="A105" s="57" t="s">
        <v>78</v>
      </c>
      <c r="C105" s="27">
        <v>0</v>
      </c>
      <c r="D105" s="22">
        <v>0</v>
      </c>
      <c r="E105" s="22">
        <v>0</v>
      </c>
      <c r="F105" s="22">
        <v>52.4</v>
      </c>
      <c r="G105" s="28">
        <f t="shared" ref="G105:G107" si="213">SUM(C105:F105)</f>
        <v>52.4</v>
      </c>
      <c r="H105" s="22"/>
      <c r="I105" s="27">
        <v>0</v>
      </c>
      <c r="J105" s="22">
        <v>0</v>
      </c>
      <c r="K105" s="22">
        <v>405.2</v>
      </c>
      <c r="L105" s="22">
        <v>129.30000000000001</v>
      </c>
      <c r="M105" s="28">
        <f t="shared" ref="M105:M107" si="214">SUM(I105:L105)</f>
        <v>534.5</v>
      </c>
      <c r="N105" s="22"/>
      <c r="O105" s="27">
        <v>543.1</v>
      </c>
      <c r="P105" s="80"/>
      <c r="Q105" s="80"/>
      <c r="R105" s="80"/>
      <c r="S105" s="28">
        <f t="shared" ref="S105:S107" si="215">SUM(O105:R105)</f>
        <v>543.1</v>
      </c>
      <c r="U105" s="27"/>
      <c r="V105" s="22"/>
      <c r="W105" s="22"/>
      <c r="X105" s="22"/>
      <c r="Y105" s="28"/>
      <c r="AA105" s="27"/>
      <c r="AB105" s="22"/>
      <c r="AC105" s="22"/>
      <c r="AD105" s="22"/>
      <c r="AE105" s="28"/>
    </row>
    <row r="106" spans="1:31" x14ac:dyDescent="0.3">
      <c r="A106" s="18" t="s">
        <v>79</v>
      </c>
      <c r="C106" s="19">
        <v>0</v>
      </c>
      <c r="D106" s="20">
        <v>0</v>
      </c>
      <c r="E106" s="20">
        <v>0</v>
      </c>
      <c r="F106" s="20">
        <v>0</v>
      </c>
      <c r="G106" s="21">
        <f t="shared" si="213"/>
        <v>0</v>
      </c>
      <c r="H106" s="22"/>
      <c r="I106" s="19">
        <v>0</v>
      </c>
      <c r="J106" s="20">
        <v>0</v>
      </c>
      <c r="K106" s="20">
        <v>58.7</v>
      </c>
      <c r="L106" s="20">
        <v>87.399999999999991</v>
      </c>
      <c r="M106" s="21">
        <f t="shared" si="214"/>
        <v>146.1</v>
      </c>
      <c r="N106" s="22"/>
      <c r="O106" s="19">
        <v>0</v>
      </c>
      <c r="P106" s="80"/>
      <c r="Q106" s="80"/>
      <c r="R106" s="80"/>
      <c r="S106" s="21">
        <f t="shared" si="215"/>
        <v>0</v>
      </c>
      <c r="U106" s="19"/>
      <c r="V106" s="20"/>
      <c r="W106" s="20"/>
      <c r="X106" s="20"/>
      <c r="Y106" s="21"/>
      <c r="AA106" s="19"/>
      <c r="AB106" s="20"/>
      <c r="AC106" s="20"/>
      <c r="AD106" s="20"/>
      <c r="AE106" s="21"/>
    </row>
    <row r="107" spans="1:31" x14ac:dyDescent="0.3">
      <c r="A107" s="57" t="s">
        <v>80</v>
      </c>
      <c r="C107" s="27">
        <v>-19.899999999999999</v>
      </c>
      <c r="D107" s="22">
        <v>0</v>
      </c>
      <c r="E107" s="22">
        <v>0</v>
      </c>
      <c r="F107" s="22">
        <v>0</v>
      </c>
      <c r="G107" s="28">
        <f t="shared" si="213"/>
        <v>-19.899999999999999</v>
      </c>
      <c r="H107" s="22"/>
      <c r="I107" s="27">
        <v>0</v>
      </c>
      <c r="J107" s="22">
        <v>0</v>
      </c>
      <c r="K107" s="22">
        <v>0</v>
      </c>
      <c r="L107" s="22">
        <v>0</v>
      </c>
      <c r="M107" s="28">
        <f t="shared" si="214"/>
        <v>0</v>
      </c>
      <c r="N107" s="22"/>
      <c r="O107" s="27">
        <v>0</v>
      </c>
      <c r="P107" s="80"/>
      <c r="Q107" s="80"/>
      <c r="R107" s="80"/>
      <c r="S107" s="28">
        <f t="shared" si="215"/>
        <v>0</v>
      </c>
      <c r="U107" s="27"/>
      <c r="V107" s="22"/>
      <c r="W107" s="22"/>
      <c r="X107" s="22"/>
      <c r="Y107" s="28"/>
      <c r="AA107" s="27"/>
      <c r="AB107" s="22"/>
      <c r="AC107" s="22"/>
      <c r="AD107" s="22"/>
      <c r="AE107" s="28"/>
    </row>
    <row r="108" spans="1:31" x14ac:dyDescent="0.3">
      <c r="A108" s="18" t="s">
        <v>81</v>
      </c>
      <c r="C108" s="19">
        <v>46.4</v>
      </c>
      <c r="D108" s="20">
        <v>47.1</v>
      </c>
      <c r="E108" s="20">
        <v>43.9</v>
      </c>
      <c r="F108" s="20">
        <v>42.3</v>
      </c>
      <c r="G108" s="21">
        <f t="shared" ref="G108" si="216">SUM(C108:F108)</f>
        <v>179.7</v>
      </c>
      <c r="H108" s="22"/>
      <c r="I108" s="19">
        <v>42.2</v>
      </c>
      <c r="J108" s="20">
        <v>42.2</v>
      </c>
      <c r="K108" s="20">
        <v>42</v>
      </c>
      <c r="L108" s="20">
        <v>40.400000000000006</v>
      </c>
      <c r="M108" s="21">
        <f t="shared" ref="M108" si="217">SUM(I108:L108)</f>
        <v>166.8</v>
      </c>
      <c r="N108" s="22"/>
      <c r="O108" s="19">
        <v>40.9</v>
      </c>
      <c r="P108" s="80"/>
      <c r="Q108" s="80"/>
      <c r="R108" s="80"/>
      <c r="S108" s="21">
        <f t="shared" ref="S108" si="218">SUM(O108:R108)</f>
        <v>40.9</v>
      </c>
      <c r="U108" s="19"/>
      <c r="V108" s="20"/>
      <c r="W108" s="20"/>
      <c r="X108" s="20"/>
      <c r="Y108" s="21"/>
      <c r="AA108" s="19"/>
      <c r="AB108" s="20"/>
      <c r="AC108" s="20"/>
      <c r="AD108" s="20"/>
      <c r="AE108" s="21"/>
    </row>
    <row r="109" spans="1:31" s="2" customFormat="1" x14ac:dyDescent="0.3">
      <c r="A109" s="72" t="s">
        <v>24</v>
      </c>
      <c r="C109" s="73">
        <f>C23</f>
        <v>118.9</v>
      </c>
      <c r="D109" s="36">
        <f>D23</f>
        <v>119.39999999999999</v>
      </c>
      <c r="E109" s="36">
        <f>E23</f>
        <v>123.9</v>
      </c>
      <c r="F109" s="36">
        <f>F23</f>
        <v>121.9</v>
      </c>
      <c r="G109" s="139">
        <f>G23</f>
        <v>484.09999999999991</v>
      </c>
      <c r="H109" s="36"/>
      <c r="I109" s="73">
        <f>I23</f>
        <v>112.1</v>
      </c>
      <c r="J109" s="36">
        <f>J23</f>
        <v>98.5</v>
      </c>
      <c r="K109" s="36">
        <f>K23</f>
        <v>79.499999999999957</v>
      </c>
      <c r="L109" s="36">
        <f>L23</f>
        <v>73.700000000000031</v>
      </c>
      <c r="M109" s="139">
        <f>M23</f>
        <v>363.80000000000007</v>
      </c>
      <c r="N109" s="36"/>
      <c r="O109" s="73">
        <f>O23</f>
        <v>50.500000000000128</v>
      </c>
      <c r="P109" s="36">
        <f>P23</f>
        <v>0</v>
      </c>
      <c r="Q109" s="36">
        <f>Q23</f>
        <v>0</v>
      </c>
      <c r="R109" s="36">
        <f>R23</f>
        <v>0</v>
      </c>
      <c r="S109" s="139">
        <f>S23</f>
        <v>50.500000000000128</v>
      </c>
      <c r="U109" s="73"/>
      <c r="V109" s="36"/>
      <c r="W109" s="36"/>
      <c r="X109" s="36"/>
      <c r="Y109" s="139"/>
      <c r="AA109" s="73"/>
      <c r="AB109" s="36"/>
      <c r="AC109" s="36"/>
      <c r="AD109" s="36"/>
      <c r="AE109" s="139"/>
    </row>
    <row r="110" spans="1:31" ht="6.6" customHeight="1" x14ac:dyDescent="0.3">
      <c r="A110" s="111"/>
      <c r="C110" s="7"/>
      <c r="D110" s="8"/>
      <c r="E110" s="8"/>
      <c r="F110" s="8"/>
      <c r="G110" s="9"/>
      <c r="H110" s="10"/>
      <c r="I110" s="7"/>
      <c r="J110" s="8"/>
      <c r="K110" s="8"/>
      <c r="L110" s="8"/>
      <c r="M110" s="9"/>
      <c r="N110" s="10"/>
      <c r="O110" s="7"/>
      <c r="P110" s="8"/>
      <c r="Q110" s="8"/>
      <c r="R110" s="8"/>
      <c r="S110" s="9"/>
      <c r="U110" s="7"/>
      <c r="V110" s="8"/>
      <c r="W110" s="8"/>
      <c r="X110" s="8"/>
      <c r="Y110" s="9"/>
      <c r="AA110" s="7"/>
      <c r="AB110" s="8"/>
      <c r="AC110" s="8"/>
      <c r="AD110" s="8"/>
      <c r="AE110" s="9"/>
    </row>
    <row r="111" spans="1:31" ht="18" customHeight="1" x14ac:dyDescent="0.3">
      <c r="A111" s="12" t="s">
        <v>82</v>
      </c>
      <c r="C111" s="7"/>
      <c r="D111" s="8"/>
      <c r="E111" s="8"/>
      <c r="F111" s="8"/>
      <c r="G111" s="9"/>
      <c r="H111" s="10"/>
      <c r="I111" s="7"/>
      <c r="J111" s="8"/>
      <c r="K111" s="8"/>
      <c r="L111" s="8"/>
      <c r="M111" s="9"/>
      <c r="N111" s="10"/>
      <c r="O111" s="7"/>
      <c r="P111" s="8"/>
      <c r="Q111" s="8"/>
      <c r="R111" s="8"/>
      <c r="S111" s="9"/>
      <c r="U111" s="7"/>
      <c r="V111" s="8"/>
      <c r="W111" s="8"/>
      <c r="X111" s="8"/>
      <c r="Y111" s="9"/>
      <c r="AA111" s="7"/>
      <c r="AB111" s="8"/>
      <c r="AC111" s="8"/>
      <c r="AD111" s="8"/>
      <c r="AE111" s="9"/>
    </row>
    <row r="112" spans="1:31" x14ac:dyDescent="0.3">
      <c r="A112" s="72" t="s">
        <v>83</v>
      </c>
      <c r="B112" s="2"/>
      <c r="C112" s="73">
        <v>-64</v>
      </c>
      <c r="D112" s="36">
        <v>-36.600000000000051</v>
      </c>
      <c r="E112" s="36">
        <v>-34.799999999999947</v>
      </c>
      <c r="F112" s="36">
        <v>-82.900000000000034</v>
      </c>
      <c r="G112" s="139">
        <v>-218.3</v>
      </c>
      <c r="H112" s="36"/>
      <c r="I112" s="73">
        <v>-38.5</v>
      </c>
      <c r="J112" s="36">
        <v>-40.600000000000023</v>
      </c>
      <c r="K112" s="36">
        <v>-511.69999999999982</v>
      </c>
      <c r="L112" s="36">
        <v>-213.99999999999994</v>
      </c>
      <c r="M112" s="139">
        <v>-804.8</v>
      </c>
      <c r="N112" s="36"/>
      <c r="O112" s="73">
        <v>-612</v>
      </c>
      <c r="P112" s="137">
        <f>ROUND(P126-SUM(P113:P125),1)</f>
        <v>0</v>
      </c>
      <c r="Q112" s="36">
        <f t="shared" ref="Q112:R112" si="219">ROUND(Q126-SUM(Q113:Q125),1)</f>
        <v>0</v>
      </c>
      <c r="R112" s="36">
        <f t="shared" si="219"/>
        <v>0</v>
      </c>
      <c r="S112" s="139">
        <f>SUM(O112:R112)</f>
        <v>-612</v>
      </c>
      <c r="T112" s="2"/>
      <c r="U112" s="73"/>
      <c r="V112" s="36"/>
      <c r="W112" s="36"/>
      <c r="X112" s="36"/>
      <c r="Y112" s="139"/>
      <c r="AA112" s="73"/>
      <c r="AB112" s="36"/>
      <c r="AC112" s="36"/>
      <c r="AD112" s="36"/>
      <c r="AE112" s="139"/>
    </row>
    <row r="113" spans="1:31" x14ac:dyDescent="0.3">
      <c r="A113" s="18" t="s">
        <v>69</v>
      </c>
      <c r="C113" s="19">
        <v>17.2</v>
      </c>
      <c r="D113" s="20">
        <v>20.399999999999999</v>
      </c>
      <c r="E113" s="20">
        <v>19.100000000000001</v>
      </c>
      <c r="F113" s="20">
        <v>18.7</v>
      </c>
      <c r="G113" s="21">
        <f>SUM(C113:F113)</f>
        <v>75.399999999999991</v>
      </c>
      <c r="H113" s="22"/>
      <c r="I113" s="19">
        <v>17</v>
      </c>
      <c r="J113" s="20">
        <v>23.1</v>
      </c>
      <c r="K113" s="20">
        <v>19.399999999999999</v>
      </c>
      <c r="L113" s="20">
        <v>10</v>
      </c>
      <c r="M113" s="21">
        <f>SUM(I113:L113)</f>
        <v>69.5</v>
      </c>
      <c r="N113" s="22"/>
      <c r="O113" s="19">
        <v>15.2</v>
      </c>
      <c r="P113" s="80"/>
      <c r="Q113" s="80"/>
      <c r="R113" s="80"/>
      <c r="S113" s="21">
        <f>SUM(O113:R113)</f>
        <v>15.2</v>
      </c>
      <c r="U113" s="19"/>
      <c r="V113" s="20"/>
      <c r="W113" s="20"/>
      <c r="X113" s="20"/>
      <c r="Y113" s="21"/>
      <c r="AA113" s="19"/>
      <c r="AB113" s="20"/>
      <c r="AC113" s="20"/>
      <c r="AD113" s="20"/>
      <c r="AE113" s="21"/>
    </row>
    <row r="114" spans="1:31" x14ac:dyDescent="0.3">
      <c r="A114" s="57" t="s">
        <v>76</v>
      </c>
      <c r="C114" s="7">
        <v>4</v>
      </c>
      <c r="D114" s="8">
        <v>3</v>
      </c>
      <c r="E114" s="8">
        <v>2.1</v>
      </c>
      <c r="F114" s="8">
        <v>2.7</v>
      </c>
      <c r="G114" s="14">
        <f t="shared" ref="G114:G120" si="220">SUM(C114:F114)</f>
        <v>11.8</v>
      </c>
      <c r="H114" s="10"/>
      <c r="I114" s="7">
        <v>3.4</v>
      </c>
      <c r="J114" s="8">
        <v>2.4</v>
      </c>
      <c r="K114" s="8">
        <v>2.4</v>
      </c>
      <c r="L114" s="8">
        <v>1.8000000000000007</v>
      </c>
      <c r="M114" s="14">
        <f t="shared" ref="M114:M120" si="221">SUM(I114:L114)</f>
        <v>10</v>
      </c>
      <c r="N114" s="10"/>
      <c r="O114" s="7">
        <v>2.2000000000000002</v>
      </c>
      <c r="P114" s="80"/>
      <c r="Q114" s="80"/>
      <c r="R114" s="80"/>
      <c r="S114" s="14">
        <f t="shared" ref="S114:S120" si="222">SUM(O114:R114)</f>
        <v>2.2000000000000002</v>
      </c>
      <c r="U114" s="7"/>
      <c r="V114" s="8"/>
      <c r="W114" s="8"/>
      <c r="X114" s="8"/>
      <c r="Y114" s="14"/>
      <c r="AA114" s="7"/>
      <c r="AB114" s="8"/>
      <c r="AC114" s="8"/>
      <c r="AD114" s="8"/>
      <c r="AE114" s="14"/>
    </row>
    <row r="115" spans="1:31" x14ac:dyDescent="0.3">
      <c r="A115" s="18" t="s">
        <v>77</v>
      </c>
      <c r="C115" s="19">
        <v>8.4</v>
      </c>
      <c r="D115" s="20">
        <v>6.9</v>
      </c>
      <c r="E115" s="20">
        <v>6.5</v>
      </c>
      <c r="F115" s="20">
        <v>3.9</v>
      </c>
      <c r="G115" s="21">
        <f t="shared" si="220"/>
        <v>25.7</v>
      </c>
      <c r="H115" s="22"/>
      <c r="I115" s="19">
        <v>5.3</v>
      </c>
      <c r="J115" s="20">
        <v>1.9000000000000004</v>
      </c>
      <c r="K115" s="20">
        <v>2.4</v>
      </c>
      <c r="L115" s="20">
        <v>1.4000000000000004</v>
      </c>
      <c r="M115" s="21">
        <f t="shared" si="221"/>
        <v>11</v>
      </c>
      <c r="N115" s="22"/>
      <c r="O115" s="19">
        <v>1.3</v>
      </c>
      <c r="P115" s="80"/>
      <c r="Q115" s="80"/>
      <c r="R115" s="80"/>
      <c r="S115" s="21">
        <f t="shared" si="222"/>
        <v>1.3</v>
      </c>
      <c r="U115" s="19"/>
      <c r="V115" s="20"/>
      <c r="W115" s="20"/>
      <c r="X115" s="20"/>
      <c r="Y115" s="21"/>
      <c r="AA115" s="19"/>
      <c r="AB115" s="20"/>
      <c r="AC115" s="20"/>
      <c r="AD115" s="20"/>
      <c r="AE115" s="21"/>
    </row>
    <row r="116" spans="1:31" x14ac:dyDescent="0.3">
      <c r="A116" s="57" t="s">
        <v>72</v>
      </c>
      <c r="C116" s="7">
        <v>38.6</v>
      </c>
      <c r="D116" s="8">
        <v>39.1</v>
      </c>
      <c r="E116" s="8">
        <v>55.2</v>
      </c>
      <c r="F116" s="8">
        <v>28.6</v>
      </c>
      <c r="G116" s="14">
        <f t="shared" si="220"/>
        <v>161.5</v>
      </c>
      <c r="H116" s="10"/>
      <c r="I116" s="7">
        <v>23.3</v>
      </c>
      <c r="J116" s="8">
        <v>24.900000000000002</v>
      </c>
      <c r="K116" s="8">
        <v>26.1</v>
      </c>
      <c r="L116" s="8">
        <v>24.699999999999989</v>
      </c>
      <c r="M116" s="14">
        <f t="shared" si="221"/>
        <v>99</v>
      </c>
      <c r="N116" s="10"/>
      <c r="O116" s="7">
        <v>25.6</v>
      </c>
      <c r="P116" s="80"/>
      <c r="Q116" s="80"/>
      <c r="R116" s="80"/>
      <c r="S116" s="14">
        <f t="shared" si="222"/>
        <v>25.6</v>
      </c>
      <c r="U116" s="7"/>
      <c r="V116" s="8"/>
      <c r="W116" s="8"/>
      <c r="X116" s="8"/>
      <c r="Y116" s="14"/>
      <c r="AA116" s="7"/>
      <c r="AB116" s="8"/>
      <c r="AC116" s="8"/>
      <c r="AD116" s="8"/>
      <c r="AE116" s="14"/>
    </row>
    <row r="117" spans="1:31" x14ac:dyDescent="0.3">
      <c r="A117" s="18" t="s">
        <v>73</v>
      </c>
      <c r="C117" s="19">
        <v>0</v>
      </c>
      <c r="D117" s="20">
        <v>0</v>
      </c>
      <c r="E117" s="20">
        <v>0</v>
      </c>
      <c r="F117" s="20">
        <v>0</v>
      </c>
      <c r="G117" s="21">
        <f t="shared" si="220"/>
        <v>0</v>
      </c>
      <c r="H117" s="22"/>
      <c r="I117" s="19">
        <v>0</v>
      </c>
      <c r="J117" s="20">
        <v>0</v>
      </c>
      <c r="K117" s="20">
        <v>0</v>
      </c>
      <c r="L117" s="20">
        <v>5.9</v>
      </c>
      <c r="M117" s="21">
        <f t="shared" si="221"/>
        <v>5.9</v>
      </c>
      <c r="N117" s="22"/>
      <c r="O117" s="19">
        <v>3.2</v>
      </c>
      <c r="P117" s="80"/>
      <c r="Q117" s="80"/>
      <c r="R117" s="80"/>
      <c r="S117" s="21">
        <f t="shared" si="222"/>
        <v>3.2</v>
      </c>
      <c r="U117" s="19"/>
      <c r="V117" s="20"/>
      <c r="W117" s="20"/>
      <c r="X117" s="20"/>
      <c r="Y117" s="21"/>
      <c r="AA117" s="19"/>
      <c r="AB117" s="20"/>
      <c r="AC117" s="20"/>
      <c r="AD117" s="20"/>
      <c r="AE117" s="21"/>
    </row>
    <row r="118" spans="1:31" x14ac:dyDescent="0.3">
      <c r="A118" s="57" t="s">
        <v>78</v>
      </c>
      <c r="C118" s="27">
        <v>0</v>
      </c>
      <c r="D118" s="22">
        <v>0</v>
      </c>
      <c r="E118" s="22">
        <v>0</v>
      </c>
      <c r="F118" s="22">
        <v>52.4</v>
      </c>
      <c r="G118" s="28">
        <f t="shared" si="220"/>
        <v>52.4</v>
      </c>
      <c r="H118" s="22"/>
      <c r="I118" s="27">
        <v>0</v>
      </c>
      <c r="J118" s="22">
        <v>0</v>
      </c>
      <c r="K118" s="22">
        <v>405.2</v>
      </c>
      <c r="L118" s="22">
        <v>129.30000000000001</v>
      </c>
      <c r="M118" s="28">
        <f t="shared" si="221"/>
        <v>534.5</v>
      </c>
      <c r="N118" s="22"/>
      <c r="O118" s="27">
        <v>543.1</v>
      </c>
      <c r="P118" s="80"/>
      <c r="Q118" s="80"/>
      <c r="R118" s="80"/>
      <c r="S118" s="28">
        <f t="shared" si="222"/>
        <v>543.1</v>
      </c>
      <c r="U118" s="27"/>
      <c r="V118" s="22"/>
      <c r="W118" s="22"/>
      <c r="X118" s="22"/>
      <c r="Y118" s="28"/>
      <c r="AA118" s="27"/>
      <c r="AB118" s="22"/>
      <c r="AC118" s="22"/>
      <c r="AD118" s="22"/>
      <c r="AE118" s="28"/>
    </row>
    <row r="119" spans="1:31" x14ac:dyDescent="0.3">
      <c r="A119" s="18" t="s">
        <v>79</v>
      </c>
      <c r="C119" s="63">
        <v>0</v>
      </c>
      <c r="D119" s="64">
        <v>0</v>
      </c>
      <c r="E119" s="64">
        <v>0</v>
      </c>
      <c r="F119" s="64">
        <v>0</v>
      </c>
      <c r="G119" s="140">
        <f t="shared" si="220"/>
        <v>0</v>
      </c>
      <c r="H119" s="10"/>
      <c r="I119" s="63">
        <v>0</v>
      </c>
      <c r="J119" s="64">
        <v>0</v>
      </c>
      <c r="K119" s="64">
        <v>58.7</v>
      </c>
      <c r="L119" s="64">
        <v>87.399999999999991</v>
      </c>
      <c r="M119" s="140">
        <f t="shared" si="221"/>
        <v>146.1</v>
      </c>
      <c r="N119" s="10"/>
      <c r="O119" s="63">
        <v>0</v>
      </c>
      <c r="P119" s="80"/>
      <c r="Q119" s="80"/>
      <c r="R119" s="80"/>
      <c r="S119" s="140">
        <f t="shared" si="222"/>
        <v>0</v>
      </c>
      <c r="U119" s="63"/>
      <c r="V119" s="64"/>
      <c r="W119" s="64"/>
      <c r="X119" s="64"/>
      <c r="Y119" s="140"/>
      <c r="AA119" s="63"/>
      <c r="AB119" s="64"/>
      <c r="AC119" s="64"/>
      <c r="AD119" s="64"/>
      <c r="AE119" s="140"/>
    </row>
    <row r="120" spans="1:31" x14ac:dyDescent="0.3">
      <c r="A120" s="57" t="s">
        <v>80</v>
      </c>
      <c r="C120" s="27">
        <v>-19.899999999999999</v>
      </c>
      <c r="D120" s="22">
        <v>0</v>
      </c>
      <c r="E120" s="22">
        <v>0</v>
      </c>
      <c r="F120" s="22">
        <v>0</v>
      </c>
      <c r="G120" s="28">
        <f t="shared" si="220"/>
        <v>-19.899999999999999</v>
      </c>
      <c r="H120" s="22"/>
      <c r="I120" s="27">
        <v>0</v>
      </c>
      <c r="J120" s="22">
        <v>0</v>
      </c>
      <c r="K120" s="22">
        <v>0</v>
      </c>
      <c r="L120" s="22">
        <v>0</v>
      </c>
      <c r="M120" s="28">
        <f t="shared" si="221"/>
        <v>0</v>
      </c>
      <c r="N120" s="22"/>
      <c r="O120" s="27">
        <v>0</v>
      </c>
      <c r="P120" s="80"/>
      <c r="Q120" s="80"/>
      <c r="R120" s="80"/>
      <c r="S120" s="28">
        <f t="shared" si="222"/>
        <v>0</v>
      </c>
      <c r="U120" s="27"/>
      <c r="V120" s="22"/>
      <c r="W120" s="22"/>
      <c r="X120" s="22"/>
      <c r="Y120" s="28"/>
      <c r="AA120" s="27"/>
      <c r="AB120" s="22"/>
      <c r="AC120" s="22"/>
      <c r="AD120" s="22"/>
      <c r="AE120" s="28"/>
    </row>
    <row r="121" spans="1:31" x14ac:dyDescent="0.3">
      <c r="A121" s="18" t="s">
        <v>84</v>
      </c>
      <c r="C121" s="63">
        <v>3.7</v>
      </c>
      <c r="D121" s="64">
        <v>-0.1</v>
      </c>
      <c r="E121" s="64">
        <v>0</v>
      </c>
      <c r="F121" s="64">
        <v>-0.6</v>
      </c>
      <c r="G121" s="140">
        <f t="shared" ref="G121" si="223">SUM(C121:F121)</f>
        <v>3</v>
      </c>
      <c r="H121" s="10"/>
      <c r="I121" s="63">
        <v>0.1</v>
      </c>
      <c r="J121" s="64">
        <v>0.19999999999999998</v>
      </c>
      <c r="K121" s="64">
        <v>0.1</v>
      </c>
      <c r="L121" s="64">
        <v>-0.2</v>
      </c>
      <c r="M121" s="140">
        <f t="shared" ref="M121" si="224">SUM(I121:L121)</f>
        <v>0.2</v>
      </c>
      <c r="N121" s="10"/>
      <c r="O121" s="63">
        <v>-0.1</v>
      </c>
      <c r="P121" s="80"/>
      <c r="Q121" s="80"/>
      <c r="R121" s="80"/>
      <c r="S121" s="140">
        <f t="shared" ref="S121" si="225">SUM(O121:R121)</f>
        <v>-0.1</v>
      </c>
      <c r="U121" s="63"/>
      <c r="V121" s="64"/>
      <c r="W121" s="64"/>
      <c r="X121" s="64"/>
      <c r="Y121" s="140"/>
      <c r="AA121" s="63"/>
      <c r="AB121" s="64"/>
      <c r="AC121" s="64"/>
      <c r="AD121" s="64"/>
      <c r="AE121" s="140"/>
    </row>
    <row r="122" spans="1:31" x14ac:dyDescent="0.3">
      <c r="A122" s="57" t="s">
        <v>85</v>
      </c>
      <c r="C122" s="27">
        <v>37</v>
      </c>
      <c r="D122" s="22">
        <v>0.5</v>
      </c>
      <c r="E122" s="22">
        <v>0</v>
      </c>
      <c r="F122" s="22">
        <v>0</v>
      </c>
      <c r="G122" s="28">
        <f t="shared" ref="G122" si="226">SUM(C122:F122)</f>
        <v>37.5</v>
      </c>
      <c r="H122" s="22"/>
      <c r="I122" s="27">
        <v>0</v>
      </c>
      <c r="J122" s="22">
        <v>0</v>
      </c>
      <c r="K122" s="22">
        <v>0</v>
      </c>
      <c r="L122" s="22">
        <v>0</v>
      </c>
      <c r="M122" s="28">
        <f t="shared" ref="M122" si="227">SUM(I122:L122)</f>
        <v>0</v>
      </c>
      <c r="N122" s="22"/>
      <c r="O122" s="27">
        <v>-12.8</v>
      </c>
      <c r="P122" s="80"/>
      <c r="Q122" s="80"/>
      <c r="R122" s="80"/>
      <c r="S122" s="28">
        <f t="shared" ref="S122" si="228">SUM(O122:R122)</f>
        <v>-12.8</v>
      </c>
      <c r="U122" s="27"/>
      <c r="V122" s="22"/>
      <c r="W122" s="22"/>
      <c r="X122" s="22"/>
      <c r="Y122" s="28"/>
      <c r="AA122" s="27"/>
      <c r="AB122" s="22"/>
      <c r="AC122" s="22"/>
      <c r="AD122" s="22"/>
      <c r="AE122" s="28"/>
    </row>
    <row r="123" spans="1:31" x14ac:dyDescent="0.3">
      <c r="A123" s="18" t="s">
        <v>86</v>
      </c>
      <c r="C123" s="63">
        <v>1.8</v>
      </c>
      <c r="D123" s="64">
        <v>-0.6</v>
      </c>
      <c r="E123" s="64">
        <v>-0.1</v>
      </c>
      <c r="F123" s="64">
        <v>-0.1</v>
      </c>
      <c r="G123" s="140">
        <f t="shared" ref="G123:G124" si="229">SUM(C123:F123)</f>
        <v>1</v>
      </c>
      <c r="H123" s="10"/>
      <c r="I123" s="63">
        <v>3.6</v>
      </c>
      <c r="J123" s="64">
        <v>5.9</v>
      </c>
      <c r="K123" s="64">
        <v>6</v>
      </c>
      <c r="L123" s="64">
        <v>-5.5</v>
      </c>
      <c r="M123" s="140">
        <f t="shared" ref="M123:M124" si="230">SUM(I123:L123)</f>
        <v>10</v>
      </c>
      <c r="N123" s="10"/>
      <c r="O123" s="63">
        <v>-2.1</v>
      </c>
      <c r="P123" s="80"/>
      <c r="Q123" s="80"/>
      <c r="R123" s="80"/>
      <c r="S123" s="140">
        <f t="shared" ref="S123:S124" si="231">SUM(O123:R123)</f>
        <v>-2.1</v>
      </c>
      <c r="U123" s="63"/>
      <c r="V123" s="64"/>
      <c r="W123" s="64"/>
      <c r="X123" s="64"/>
      <c r="Y123" s="140"/>
      <c r="AA123" s="63"/>
      <c r="AB123" s="64"/>
      <c r="AC123" s="64"/>
      <c r="AD123" s="64"/>
      <c r="AE123" s="140"/>
    </row>
    <row r="124" spans="1:31" x14ac:dyDescent="0.3">
      <c r="A124" s="57" t="s">
        <v>81</v>
      </c>
      <c r="C124" s="27">
        <v>46.4</v>
      </c>
      <c r="D124" s="22">
        <v>47.1</v>
      </c>
      <c r="E124" s="22">
        <v>43.9</v>
      </c>
      <c r="F124" s="22">
        <v>42.3</v>
      </c>
      <c r="G124" s="28">
        <f t="shared" si="229"/>
        <v>179.7</v>
      </c>
      <c r="H124" s="22"/>
      <c r="I124" s="27">
        <v>42.2</v>
      </c>
      <c r="J124" s="22">
        <v>42.2</v>
      </c>
      <c r="K124" s="22">
        <v>42</v>
      </c>
      <c r="L124" s="22">
        <v>40.400000000000006</v>
      </c>
      <c r="M124" s="28">
        <f t="shared" si="230"/>
        <v>166.8</v>
      </c>
      <c r="N124" s="22"/>
      <c r="O124" s="27">
        <v>40.9</v>
      </c>
      <c r="P124" s="80"/>
      <c r="Q124" s="80"/>
      <c r="R124" s="80"/>
      <c r="S124" s="28">
        <f t="shared" si="231"/>
        <v>40.9</v>
      </c>
      <c r="U124" s="27"/>
      <c r="V124" s="22"/>
      <c r="W124" s="22"/>
      <c r="X124" s="22"/>
      <c r="Y124" s="28"/>
      <c r="AA124" s="27"/>
      <c r="AB124" s="22"/>
      <c r="AC124" s="22"/>
      <c r="AD124" s="22"/>
      <c r="AE124" s="28"/>
    </row>
    <row r="125" spans="1:31" x14ac:dyDescent="0.3">
      <c r="A125" s="18" t="s">
        <v>87</v>
      </c>
      <c r="C125" s="63">
        <v>-24.1</v>
      </c>
      <c r="D125" s="64">
        <v>-28.8</v>
      </c>
      <c r="E125" s="64">
        <v>-38.299999999999997</v>
      </c>
      <c r="F125" s="64">
        <v>-12.1</v>
      </c>
      <c r="G125" s="140">
        <f t="shared" ref="G125" si="232">SUM(C125:F125)</f>
        <v>-103.3</v>
      </c>
      <c r="H125" s="10"/>
      <c r="I125" s="63">
        <v>-10.5</v>
      </c>
      <c r="J125" s="64">
        <v>-24.5</v>
      </c>
      <c r="K125" s="64">
        <v>-30.6</v>
      </c>
      <c r="L125" s="64">
        <v>-67.700000000000017</v>
      </c>
      <c r="M125" s="140">
        <f t="shared" ref="M125" si="233">SUM(I125:L125)</f>
        <v>-133.30000000000001</v>
      </c>
      <c r="N125" s="10"/>
      <c r="O125" s="63">
        <v>-9.1999999999999993</v>
      </c>
      <c r="P125" s="80"/>
      <c r="Q125" s="80"/>
      <c r="R125" s="80"/>
      <c r="S125" s="140">
        <f t="shared" ref="S125" si="234">SUM(O125:R125)</f>
        <v>-9.1999999999999993</v>
      </c>
      <c r="U125" s="63"/>
      <c r="V125" s="64"/>
      <c r="W125" s="64"/>
      <c r="X125" s="64"/>
      <c r="Y125" s="140"/>
      <c r="AA125" s="63"/>
      <c r="AB125" s="64"/>
      <c r="AC125" s="64"/>
      <c r="AD125" s="64"/>
      <c r="AE125" s="140"/>
    </row>
    <row r="126" spans="1:31" s="2" customFormat="1" x14ac:dyDescent="0.3">
      <c r="A126" s="141" t="s">
        <v>31</v>
      </c>
      <c r="C126" s="142">
        <f>C31</f>
        <v>49.1</v>
      </c>
      <c r="D126" s="143">
        <f>D31</f>
        <v>50.899999999999991</v>
      </c>
      <c r="E126" s="143">
        <f>E31</f>
        <v>53.600000000000009</v>
      </c>
      <c r="F126" s="143">
        <f>F31</f>
        <v>52.9</v>
      </c>
      <c r="G126" s="144">
        <f>G31</f>
        <v>206.49999999999994</v>
      </c>
      <c r="H126" s="36"/>
      <c r="I126" s="142">
        <f>I31</f>
        <v>45.900000000000006</v>
      </c>
      <c r="J126" s="143">
        <f>J31</f>
        <v>35.500000000000014</v>
      </c>
      <c r="K126" s="143">
        <f>K31</f>
        <v>19.999999999999957</v>
      </c>
      <c r="L126" s="143">
        <f>L31</f>
        <v>13.5</v>
      </c>
      <c r="M126" s="144">
        <f>M31</f>
        <v>114.90000000000003</v>
      </c>
      <c r="N126" s="36"/>
      <c r="O126" s="142">
        <f>O31</f>
        <v>-4.6999999999998714</v>
      </c>
      <c r="P126" s="143">
        <f>P31</f>
        <v>0</v>
      </c>
      <c r="Q126" s="143">
        <f>Q31</f>
        <v>0</v>
      </c>
      <c r="R126" s="143">
        <f>R31</f>
        <v>0</v>
      </c>
      <c r="S126" s="144">
        <f>S31</f>
        <v>-4.6999999999998714</v>
      </c>
      <c r="T126"/>
      <c r="U126" s="142"/>
      <c r="V126" s="143"/>
      <c r="W126" s="143"/>
      <c r="X126" s="143"/>
      <c r="Y126" s="144"/>
      <c r="AA126" s="142"/>
      <c r="AB126" s="143"/>
      <c r="AC126" s="143"/>
      <c r="AD126" s="143"/>
      <c r="AE126" s="144"/>
    </row>
    <row r="127" spans="1:31" ht="6.6" customHeight="1" x14ac:dyDescent="0.3">
      <c r="C127" s="145"/>
      <c r="D127" s="127"/>
      <c r="E127" s="127"/>
      <c r="F127" s="127"/>
      <c r="G127" s="127"/>
      <c r="H127" s="100"/>
      <c r="I127" s="145"/>
      <c r="J127" s="127"/>
      <c r="K127" s="127"/>
      <c r="L127" s="127"/>
      <c r="M127" s="127"/>
      <c r="N127" s="100"/>
      <c r="O127" s="145"/>
      <c r="P127" s="127"/>
      <c r="Q127" s="127"/>
      <c r="R127" s="127"/>
      <c r="S127" s="127"/>
      <c r="U127" s="145"/>
      <c r="V127" s="127"/>
      <c r="W127" s="127"/>
      <c r="X127" s="127"/>
      <c r="Y127" s="127"/>
      <c r="AA127" s="145"/>
      <c r="AB127" s="127"/>
      <c r="AC127" s="127"/>
      <c r="AD127" s="127"/>
      <c r="AE127" s="127"/>
    </row>
    <row r="128" spans="1:31" x14ac:dyDescent="0.3">
      <c r="A128" s="146" t="s">
        <v>88</v>
      </c>
      <c r="B128" s="147"/>
      <c r="C128" s="147"/>
      <c r="D128" s="147"/>
      <c r="E128" s="147"/>
      <c r="F128" s="147"/>
      <c r="G128" s="147"/>
      <c r="H128" s="147"/>
      <c r="I128" s="147"/>
      <c r="J128" s="147"/>
      <c r="K128" s="147"/>
      <c r="L128" s="147"/>
      <c r="M128" s="147"/>
      <c r="N128" s="147"/>
      <c r="O128" s="147"/>
      <c r="P128" s="147"/>
      <c r="Q128" s="147"/>
      <c r="R128" s="147"/>
      <c r="S128" s="147"/>
      <c r="U128" s="147"/>
      <c r="V128" s="147"/>
      <c r="W128" s="147"/>
      <c r="X128" s="147"/>
      <c r="Y128" s="147"/>
      <c r="AA128" s="147"/>
      <c r="AB128" s="147"/>
      <c r="AC128" s="147"/>
      <c r="AD128" s="147"/>
      <c r="AE128" s="147"/>
    </row>
    <row r="129" spans="1:31" ht="121.5" customHeight="1" x14ac:dyDescent="0.3">
      <c r="A129" s="165" t="s">
        <v>89</v>
      </c>
      <c r="B129" s="165"/>
      <c r="C129" s="165"/>
      <c r="D129" s="165"/>
      <c r="E129" s="165"/>
      <c r="F129" s="165"/>
      <c r="G129" s="165"/>
      <c r="H129" s="165"/>
      <c r="I129" s="165"/>
      <c r="J129" s="165"/>
      <c r="K129" s="165"/>
      <c r="L129" s="165"/>
      <c r="M129" s="165"/>
      <c r="N129" s="165"/>
      <c r="O129" s="165"/>
      <c r="P129" s="165"/>
      <c r="Q129" s="165"/>
      <c r="R129" s="165"/>
      <c r="S129" s="165"/>
      <c r="U129" s="148"/>
      <c r="V129" s="148"/>
      <c r="W129" s="148"/>
      <c r="X129" s="148"/>
      <c r="Y129" s="148"/>
      <c r="AA129" s="148"/>
      <c r="AB129" s="148"/>
      <c r="AC129" s="148"/>
      <c r="AD129" s="148"/>
      <c r="AE129" s="148"/>
    </row>
    <row r="130" spans="1:31" x14ac:dyDescent="0.3">
      <c r="A130" s="165" t="s">
        <v>90</v>
      </c>
      <c r="B130" s="165"/>
      <c r="C130" s="165"/>
      <c r="D130" s="165"/>
      <c r="E130" s="165"/>
      <c r="F130" s="165"/>
      <c r="G130" s="165"/>
      <c r="H130" s="165"/>
      <c r="I130" s="165"/>
      <c r="J130" s="165"/>
      <c r="K130" s="165"/>
      <c r="L130" s="165"/>
      <c r="M130" s="165"/>
      <c r="N130" s="165"/>
      <c r="O130" s="165"/>
      <c r="P130" s="165"/>
      <c r="Q130" s="165"/>
      <c r="R130" s="165"/>
      <c r="S130" s="165"/>
      <c r="U130" s="148"/>
      <c r="V130" s="148"/>
      <c r="W130" s="148"/>
      <c r="X130" s="148"/>
      <c r="Y130" s="148"/>
      <c r="AA130" s="148"/>
      <c r="AB130" s="148"/>
      <c r="AC130" s="148"/>
      <c r="AD130" s="148"/>
      <c r="AE130" s="148"/>
    </row>
    <row r="131" spans="1:31" x14ac:dyDescent="0.3">
      <c r="A131" s="165" t="s">
        <v>91</v>
      </c>
      <c r="B131" s="165"/>
      <c r="C131" s="165"/>
      <c r="D131" s="165"/>
      <c r="E131" s="165"/>
      <c r="F131" s="165"/>
      <c r="G131" s="165"/>
      <c r="H131" s="165"/>
      <c r="I131" s="165"/>
      <c r="J131" s="165"/>
      <c r="K131" s="165"/>
      <c r="L131" s="165"/>
      <c r="M131" s="165"/>
      <c r="N131" s="165"/>
      <c r="O131" s="165"/>
      <c r="P131" s="165"/>
      <c r="Q131" s="165"/>
      <c r="R131" s="165"/>
      <c r="S131" s="165"/>
      <c r="U131" s="148"/>
      <c r="V131" s="148"/>
      <c r="W131" s="148"/>
      <c r="X131" s="148"/>
      <c r="Y131" s="148"/>
      <c r="AA131" s="148"/>
      <c r="AB131" s="148"/>
      <c r="AC131" s="148"/>
      <c r="AD131" s="148"/>
      <c r="AE131" s="148"/>
    </row>
    <row r="132" spans="1:31" x14ac:dyDescent="0.3">
      <c r="A132" s="165" t="s">
        <v>92</v>
      </c>
      <c r="B132" s="165"/>
      <c r="C132" s="165"/>
      <c r="D132" s="165"/>
      <c r="E132" s="165"/>
      <c r="F132" s="165"/>
      <c r="G132" s="165"/>
      <c r="H132" s="165"/>
      <c r="I132" s="165"/>
      <c r="J132" s="165"/>
      <c r="K132" s="165"/>
      <c r="L132" s="165"/>
      <c r="M132" s="165"/>
      <c r="N132" s="165"/>
      <c r="O132" s="165"/>
      <c r="P132" s="165"/>
      <c r="Q132" s="165"/>
      <c r="R132" s="165"/>
      <c r="S132" s="165"/>
      <c r="U132" s="148"/>
      <c r="V132" s="148"/>
      <c r="W132" s="148"/>
      <c r="X132" s="148"/>
      <c r="Y132" s="148"/>
      <c r="AA132" s="148"/>
      <c r="AB132" s="148"/>
      <c r="AC132" s="148"/>
      <c r="AD132" s="148"/>
      <c r="AE132" s="148"/>
    </row>
    <row r="133" spans="1:31" x14ac:dyDescent="0.3">
      <c r="A133" s="165" t="s">
        <v>93</v>
      </c>
      <c r="B133" s="165"/>
      <c r="C133" s="165"/>
      <c r="D133" s="165"/>
      <c r="E133" s="165"/>
      <c r="F133" s="165"/>
      <c r="G133" s="165"/>
      <c r="H133" s="165"/>
      <c r="I133" s="165"/>
      <c r="J133" s="165"/>
      <c r="K133" s="165"/>
      <c r="L133" s="165"/>
      <c r="M133" s="165"/>
      <c r="N133" s="165"/>
      <c r="O133" s="165"/>
      <c r="P133" s="165"/>
      <c r="Q133" s="165"/>
      <c r="R133" s="165"/>
      <c r="S133" s="165"/>
      <c r="U133" s="148"/>
      <c r="V133" s="148"/>
      <c r="W133" s="148"/>
      <c r="X133" s="148"/>
      <c r="Y133" s="148"/>
      <c r="AA133" s="148"/>
      <c r="AB133" s="148"/>
      <c r="AC133" s="148"/>
      <c r="AD133" s="148"/>
      <c r="AE133" s="148"/>
    </row>
    <row r="134" spans="1:31" x14ac:dyDescent="0.3">
      <c r="A134" s="165" t="s">
        <v>94</v>
      </c>
      <c r="B134" s="165"/>
      <c r="C134" s="165"/>
      <c r="D134" s="165"/>
      <c r="E134" s="165"/>
      <c r="F134" s="165"/>
      <c r="G134" s="165"/>
      <c r="H134" s="165"/>
      <c r="I134" s="165"/>
      <c r="J134" s="165"/>
      <c r="K134" s="165"/>
      <c r="L134" s="165"/>
      <c r="M134" s="165"/>
      <c r="N134" s="165"/>
      <c r="O134" s="165"/>
      <c r="P134" s="165"/>
      <c r="Q134" s="165"/>
      <c r="R134" s="165"/>
      <c r="S134" s="165"/>
      <c r="U134" s="148"/>
      <c r="V134" s="148"/>
      <c r="W134" s="148"/>
      <c r="X134" s="148"/>
      <c r="Y134" s="148"/>
      <c r="AA134" s="148"/>
      <c r="AB134" s="148"/>
      <c r="AC134" s="148"/>
      <c r="AD134" s="148"/>
      <c r="AE134" s="148"/>
    </row>
    <row r="135" spans="1:31" x14ac:dyDescent="0.3">
      <c r="A135" s="165" t="s">
        <v>95</v>
      </c>
      <c r="B135" s="165"/>
      <c r="C135" s="165"/>
      <c r="D135" s="165"/>
      <c r="E135" s="165"/>
      <c r="F135" s="165"/>
      <c r="G135" s="165"/>
      <c r="H135" s="165"/>
      <c r="I135" s="165"/>
      <c r="J135" s="165"/>
      <c r="K135" s="165"/>
      <c r="L135" s="165"/>
      <c r="M135" s="165"/>
      <c r="N135" s="165"/>
      <c r="O135" s="165"/>
      <c r="P135" s="165"/>
      <c r="Q135" s="165"/>
      <c r="R135" s="165"/>
      <c r="S135" s="165"/>
      <c r="U135" s="148"/>
      <c r="V135" s="148"/>
      <c r="W135" s="148"/>
      <c r="X135" s="148"/>
      <c r="Y135" s="148"/>
      <c r="AA135" s="148"/>
      <c r="AB135" s="148"/>
      <c r="AC135" s="148"/>
      <c r="AD135" s="148"/>
      <c r="AE135" s="148"/>
    </row>
    <row r="136" spans="1:31" x14ac:dyDescent="0.3">
      <c r="A136" s="165" t="s">
        <v>96</v>
      </c>
      <c r="B136" s="165"/>
      <c r="C136" s="165"/>
      <c r="D136" s="165"/>
      <c r="E136" s="165"/>
      <c r="F136" s="165"/>
      <c r="G136" s="165"/>
      <c r="H136" s="165"/>
      <c r="I136" s="165"/>
      <c r="J136" s="165"/>
      <c r="K136" s="165"/>
      <c r="L136" s="165"/>
      <c r="M136" s="165"/>
      <c r="N136" s="165"/>
      <c r="O136" s="165"/>
      <c r="P136" s="165"/>
      <c r="Q136" s="165"/>
      <c r="R136" s="165"/>
      <c r="S136" s="165"/>
      <c r="U136" s="148"/>
      <c r="V136" s="148"/>
      <c r="W136" s="148"/>
      <c r="X136" s="148"/>
      <c r="Y136" s="148"/>
      <c r="AA136" s="148"/>
      <c r="AB136" s="148"/>
      <c r="AC136" s="148"/>
      <c r="AD136" s="148"/>
      <c r="AE136" s="148"/>
    </row>
  </sheetData>
  <mergeCells count="13">
    <mergeCell ref="AA8:AE8"/>
    <mergeCell ref="A136:S136"/>
    <mergeCell ref="A130:S130"/>
    <mergeCell ref="A131:S131"/>
    <mergeCell ref="A132:S132"/>
    <mergeCell ref="A133:S133"/>
    <mergeCell ref="A134:S134"/>
    <mergeCell ref="A135:S135"/>
    <mergeCell ref="A129:S129"/>
    <mergeCell ref="C8:G8"/>
    <mergeCell ref="I8:M8"/>
    <mergeCell ref="O8:S8"/>
    <mergeCell ref="U8:Y8"/>
  </mergeCells>
  <printOptions horizontalCentered="1"/>
  <pageMargins left="0.25" right="0.25" top="0.75" bottom="0.75" header="0.3" footer="0.3"/>
  <pageSetup scale="70" fitToHeight="0" orientation="landscape" r:id="rId1"/>
  <rowBreaks count="1" manualBreakCount="1">
    <brk id="6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DCE0-19E7-49AE-8AB0-EFC2C45DE675}">
  <sheetPr>
    <pageSetUpPr fitToPage="1"/>
  </sheetPr>
  <dimension ref="A1:B23"/>
  <sheetViews>
    <sheetView showGridLines="0" workbookViewId="0">
      <pane ySplit="1" topLeftCell="A2" activePane="bottomLeft" state="frozen"/>
      <selection activeCell="E13" sqref="E13"/>
      <selection pane="bottomLeft" activeCell="A2" sqref="A2"/>
    </sheetView>
  </sheetViews>
  <sheetFormatPr defaultColWidth="9.109375" defaultRowHeight="13.8" x14ac:dyDescent="0.25"/>
  <cols>
    <col min="1" max="1" width="20.5546875" style="159" customWidth="1"/>
    <col min="2" max="2" width="149.44140625" style="160" customWidth="1"/>
    <col min="3" max="16384" width="9.109375" style="154"/>
  </cols>
  <sheetData>
    <row r="1" spans="1:2" s="151" customFormat="1" ht="24" customHeight="1" x14ac:dyDescent="0.25">
      <c r="A1" s="149" t="s">
        <v>97</v>
      </c>
      <c r="B1" s="150"/>
    </row>
    <row r="2" spans="1:2" ht="50.25" customHeight="1" thickBot="1" x14ac:dyDescent="0.3">
      <c r="A2" s="152" t="s">
        <v>66</v>
      </c>
      <c r="B2" s="153" t="s">
        <v>98</v>
      </c>
    </row>
    <row r="3" spans="1:2" ht="42" thickBot="1" x14ac:dyDescent="0.3">
      <c r="A3" s="152" t="s">
        <v>99</v>
      </c>
      <c r="B3" s="153" t="s">
        <v>100</v>
      </c>
    </row>
    <row r="4" spans="1:2" ht="36.75" customHeight="1" thickBot="1" x14ac:dyDescent="0.3">
      <c r="A4" s="155" t="s">
        <v>101</v>
      </c>
      <c r="B4" s="156" t="s">
        <v>102</v>
      </c>
    </row>
    <row r="5" spans="1:2" ht="66.75" customHeight="1" thickBot="1" x14ac:dyDescent="0.3">
      <c r="A5" s="155" t="s">
        <v>103</v>
      </c>
      <c r="B5" s="156" t="s">
        <v>104</v>
      </c>
    </row>
    <row r="6" spans="1:2" ht="41.25" customHeight="1" thickBot="1" x14ac:dyDescent="0.3">
      <c r="A6" s="155" t="s">
        <v>105</v>
      </c>
      <c r="B6" s="156" t="s">
        <v>106</v>
      </c>
    </row>
    <row r="7" spans="1:2" ht="111.75" customHeight="1" thickBot="1" x14ac:dyDescent="0.3">
      <c r="A7" s="155" t="s">
        <v>107</v>
      </c>
      <c r="B7" s="156" t="s">
        <v>108</v>
      </c>
    </row>
    <row r="8" spans="1:2" ht="66" customHeight="1" thickBot="1" x14ac:dyDescent="0.3">
      <c r="A8" s="155" t="s">
        <v>31</v>
      </c>
      <c r="B8" s="156" t="s">
        <v>109</v>
      </c>
    </row>
    <row r="9" spans="1:2" ht="108" customHeight="1" thickBot="1" x14ac:dyDescent="0.3">
      <c r="A9" s="155" t="s">
        <v>110</v>
      </c>
      <c r="B9" s="156" t="s">
        <v>111</v>
      </c>
    </row>
    <row r="10" spans="1:2" ht="78.75" customHeight="1" thickBot="1" x14ac:dyDescent="0.3">
      <c r="A10" s="155" t="s">
        <v>112</v>
      </c>
      <c r="B10" s="156" t="s">
        <v>113</v>
      </c>
    </row>
    <row r="11" spans="1:2" ht="63.75" customHeight="1" thickBot="1" x14ac:dyDescent="0.3">
      <c r="A11" s="155" t="s">
        <v>36</v>
      </c>
      <c r="B11" s="156" t="s">
        <v>114</v>
      </c>
    </row>
    <row r="12" spans="1:2" x14ac:dyDescent="0.25">
      <c r="A12" s="157"/>
      <c r="B12" s="158"/>
    </row>
    <row r="13" spans="1:2" x14ac:dyDescent="0.25">
      <c r="A13" s="157"/>
      <c r="B13" s="158"/>
    </row>
    <row r="14" spans="1:2" x14ac:dyDescent="0.25">
      <c r="A14" s="157"/>
      <c r="B14" s="158"/>
    </row>
    <row r="15" spans="1:2" x14ac:dyDescent="0.25">
      <c r="A15" s="157"/>
      <c r="B15" s="158"/>
    </row>
    <row r="16" spans="1:2" x14ac:dyDescent="0.25">
      <c r="A16" s="157"/>
      <c r="B16" s="158"/>
    </row>
    <row r="17" spans="1:2" x14ac:dyDescent="0.25">
      <c r="A17" s="157"/>
      <c r="B17" s="158"/>
    </row>
    <row r="18" spans="1:2" x14ac:dyDescent="0.25">
      <c r="A18" s="157"/>
      <c r="B18" s="158"/>
    </row>
    <row r="19" spans="1:2" x14ac:dyDescent="0.25">
      <c r="A19" s="157"/>
      <c r="B19" s="158"/>
    </row>
    <row r="20" spans="1:2" x14ac:dyDescent="0.25">
      <c r="A20" s="157"/>
      <c r="B20" s="158"/>
    </row>
    <row r="21" spans="1:2" x14ac:dyDescent="0.25">
      <c r="A21" s="157"/>
      <c r="B21" s="158"/>
    </row>
    <row r="22" spans="1:2" x14ac:dyDescent="0.25">
      <c r="A22" s="157"/>
      <c r="B22" s="158"/>
    </row>
    <row r="23" spans="1:2" x14ac:dyDescent="0.25">
      <c r="A23" s="157"/>
      <c r="B23" s="158"/>
    </row>
  </sheetData>
  <pageMargins left="0.7" right="0.7" top="0.75" bottom="0.7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2467378-547f-42bc-9196-e4a8b9bd037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3F5F1DF848E743B0B6AE95B34B6A35" ma:contentTypeVersion="15" ma:contentTypeDescription="Create a new document." ma:contentTypeScope="" ma:versionID="2ad48fe5cf9f4a218f44f316b5cef3cd">
  <xsd:schema xmlns:xsd="http://www.w3.org/2001/XMLSchema" xmlns:xs="http://www.w3.org/2001/XMLSchema" xmlns:p="http://schemas.microsoft.com/office/2006/metadata/properties" xmlns:ns3="22467378-547f-42bc-9196-e4a8b9bd0370" xmlns:ns4="79124a8a-b181-4270-98c7-0f572f124286" targetNamespace="http://schemas.microsoft.com/office/2006/metadata/properties" ma:root="true" ma:fieldsID="497e70a3309aab88ab0065035ab54961" ns3:_="" ns4:_="">
    <xsd:import namespace="22467378-547f-42bc-9196-e4a8b9bd0370"/>
    <xsd:import namespace="79124a8a-b181-4270-98c7-0f572f12428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467378-547f-42bc-9196-e4a8b9bd0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124a8a-b181-4270-98c7-0f572f12428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164339-8790-4E8B-86C3-D4C330836583}">
  <ds:schemaRefs>
    <ds:schemaRef ds:uri="http://schemas.microsoft.com/sharepoint/v3/contenttype/forms"/>
  </ds:schemaRefs>
</ds:datastoreItem>
</file>

<file path=customXml/itemProps2.xml><?xml version="1.0" encoding="utf-8"?>
<ds:datastoreItem xmlns:ds="http://schemas.openxmlformats.org/officeDocument/2006/customXml" ds:itemID="{E0C63A2D-6148-42D5-88EB-A07992D96DDE}">
  <ds:schemaRefs>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terms/"/>
    <ds:schemaRef ds:uri="http://purl.org/dc/elements/1.1/"/>
    <ds:schemaRef ds:uri="22467378-547f-42bc-9196-e4a8b9bd0370"/>
    <ds:schemaRef ds:uri="79124a8a-b181-4270-98c7-0f572f124286"/>
    <ds:schemaRef ds:uri="http://schemas.openxmlformats.org/package/2006/metadata/core-properties"/>
  </ds:schemaRefs>
</ds:datastoreItem>
</file>

<file path=customXml/itemProps3.xml><?xml version="1.0" encoding="utf-8"?>
<ds:datastoreItem xmlns:ds="http://schemas.openxmlformats.org/officeDocument/2006/customXml" ds:itemID="{8B5D2539-7AC9-4D56-9631-272CECB91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467378-547f-42bc-9196-e4a8b9bd0370"/>
    <ds:schemaRef ds:uri="79124a8a-b181-4270-98c7-0f572f124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Analyst Model</vt:lpstr>
      <vt:lpstr>Definitions</vt:lpstr>
      <vt:lpstr>'Analyst Model'!Print_Area</vt:lpstr>
      <vt:lpstr>'Analyst Model'!Print_Titles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Abby Eckert</dc:creator>
  <cp:lastModifiedBy>Joe Hassett</cp:lastModifiedBy>
  <cp:lastPrinted>2023-05-09T18:49:59Z</cp:lastPrinted>
  <dcterms:created xsi:type="dcterms:W3CDTF">2023-05-08T17:05:06Z</dcterms:created>
  <dcterms:modified xsi:type="dcterms:W3CDTF">2023-05-31T14:13:21Z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0x010100093F5F1DF848E743B0B6AE95B34B6A35</vt:lpwstr>
  </property>
</Properties>
</file>