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fileSharing readOnlyRecommended="1"/>
  <workbookPr defaultThemeVersion="166925"/>
  <mc:AlternateContent xmlns:mc="http://schemas.openxmlformats.org/markup-compatibility/2006">
    <mc:Choice Requires="x15">
      <x15ac:absPath xmlns:x15ac="http://schemas.microsoft.com/office/spreadsheetml/2010/11/ac" url="C:\Users\amru6095\OneDrive - Rackspace Inc\Documents\"/>
    </mc:Choice>
  </mc:AlternateContent>
  <xr:revisionPtr revIDLastSave="0" documentId="8_{3CE9CF10-7C8D-4578-B735-4EC16A52AEA6}" xr6:coauthVersionLast="47" xr6:coauthVersionMax="47" xr10:uidLastSave="{00000000-0000-0000-0000-000000000000}"/>
  <bookViews>
    <workbookView xWindow="28680" yWindow="-120" windowWidth="25440" windowHeight="15270" tabRatio="773" xr2:uid="{8C932F21-94DF-4092-B9D6-72B32043B1D4}"/>
  </bookViews>
  <sheets>
    <sheet name="RXT Financials" sheetId="6" r:id="rId1"/>
    <sheet name="Definitions" sheetId="9" r:id="rId2"/>
  </sheets>
  <definedNames>
    <definedName name="_xlnm.Print_Area" localSheetId="0">'RXT Financials'!$C$4:$AF$139</definedName>
    <definedName name="_xlnm.Print_Titles" localSheetId="0">'RXT Financials'!$4:$12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28" i="6" l="1"/>
  <c r="I128" i="6"/>
  <c r="U128" i="6" l="1"/>
  <c r="AE53" i="6" l="1"/>
  <c r="AE54" i="6"/>
  <c r="AE29" i="6"/>
  <c r="AE32" i="6"/>
  <c r="AE35" i="6"/>
  <c r="AE38" i="6"/>
  <c r="AD53" i="6"/>
  <c r="AD54" i="6"/>
  <c r="AD29" i="6"/>
  <c r="AD32" i="6"/>
  <c r="AD35" i="6"/>
  <c r="AD38" i="6"/>
  <c r="U77" i="6"/>
  <c r="S61" i="6" l="1"/>
  <c r="T61" i="6"/>
  <c r="AC53" i="6" l="1"/>
  <c r="AC54" i="6"/>
  <c r="AC29" i="6"/>
  <c r="AC32" i="6"/>
  <c r="AC35" i="6"/>
  <c r="AC38" i="6"/>
  <c r="AB32" i="6"/>
  <c r="Z48" i="6" l="1"/>
  <c r="Z49" i="6"/>
  <c r="Z53" i="6"/>
  <c r="Z54" i="6"/>
  <c r="Z55" i="6"/>
  <c r="Z56" i="6"/>
  <c r="Z58" i="6"/>
  <c r="Z59" i="6"/>
  <c r="Z60" i="6"/>
  <c r="Z46" i="6"/>
  <c r="Y53" i="6"/>
  <c r="Y54" i="6"/>
  <c r="Y56" i="6"/>
  <c r="X53" i="6"/>
  <c r="X54" i="6"/>
  <c r="W53" i="6"/>
  <c r="AB53" i="6" s="1"/>
  <c r="W54" i="6"/>
  <c r="AB54" i="6" s="1"/>
  <c r="Z22" i="6"/>
  <c r="Z29" i="6"/>
  <c r="Z30" i="6"/>
  <c r="Z32" i="6"/>
  <c r="Z35" i="6"/>
  <c r="Z36" i="6"/>
  <c r="Z38" i="6"/>
  <c r="Z39" i="6"/>
  <c r="Y29" i="6"/>
  <c r="Y32" i="6"/>
  <c r="Y35" i="6"/>
  <c r="Y38" i="6"/>
  <c r="U56" i="6" l="1"/>
  <c r="X56" i="6"/>
  <c r="X29" i="6"/>
  <c r="X32" i="6"/>
  <c r="X35" i="6"/>
  <c r="X38" i="6"/>
  <c r="W29" i="6"/>
  <c r="AB29" i="6" s="1"/>
  <c r="W32" i="6"/>
  <c r="W35" i="6"/>
  <c r="AB35" i="6" s="1"/>
  <c r="W38" i="6"/>
  <c r="AB38" i="6" s="1"/>
  <c r="T116" i="6"/>
  <c r="S116" i="6"/>
  <c r="T102" i="6"/>
  <c r="S102" i="6"/>
  <c r="T80" i="6"/>
  <c r="S80" i="6"/>
  <c r="T78" i="6"/>
  <c r="S78" i="6"/>
  <c r="T74" i="6"/>
  <c r="S74" i="6"/>
  <c r="T72" i="6"/>
  <c r="S72" i="6"/>
  <c r="T57" i="6"/>
  <c r="S57" i="6"/>
  <c r="T50" i="6"/>
  <c r="S50" i="6"/>
  <c r="T47" i="6"/>
  <c r="S47" i="6"/>
  <c r="T19" i="6"/>
  <c r="S19" i="6"/>
  <c r="T16" i="6"/>
  <c r="S16" i="6"/>
  <c r="S18" i="6" l="1"/>
  <c r="S17" i="6" s="1"/>
  <c r="S62" i="6"/>
  <c r="T62" i="6"/>
  <c r="T83" i="6"/>
  <c r="Z50" i="6"/>
  <c r="T51" i="6"/>
  <c r="T52" i="6" s="1"/>
  <c r="Z61" i="6"/>
  <c r="U19" i="6"/>
  <c r="S83" i="6"/>
  <c r="Z47" i="6"/>
  <c r="Z57" i="6"/>
  <c r="S63" i="6"/>
  <c r="T63" i="6"/>
  <c r="Z16" i="6"/>
  <c r="T18" i="6"/>
  <c r="Y19" i="6"/>
  <c r="Z19" i="6"/>
  <c r="S51" i="6"/>
  <c r="X19" i="6"/>
  <c r="S20" i="6"/>
  <c r="T20" i="6"/>
  <c r="T23" i="6" l="1"/>
  <c r="T24" i="6" s="1"/>
  <c r="T21" i="6"/>
  <c r="Z51" i="6"/>
  <c r="S23" i="6"/>
  <c r="U99" i="6"/>
  <c r="Z20" i="6"/>
  <c r="S21" i="6"/>
  <c r="T64" i="6"/>
  <c r="Z62" i="6"/>
  <c r="T26" i="6"/>
  <c r="T17" i="6"/>
  <c r="Z18" i="6"/>
  <c r="S65" i="6"/>
  <c r="S52" i="6"/>
  <c r="T65" i="6"/>
  <c r="Z63" i="6"/>
  <c r="S64" i="6"/>
  <c r="T25" i="6"/>
  <c r="Z17" i="6" l="1"/>
  <c r="Z23" i="6"/>
  <c r="S24" i="6"/>
  <c r="Z21" i="6"/>
  <c r="Z65" i="6"/>
  <c r="S26" i="6"/>
  <c r="S31" i="6" s="1"/>
  <c r="S25" i="6"/>
  <c r="Z25" i="6"/>
  <c r="Z64" i="6"/>
  <c r="Z26" i="6"/>
  <c r="T27" i="6"/>
  <c r="T31" i="6"/>
  <c r="T28" i="6"/>
  <c r="T40" i="6"/>
  <c r="Z52" i="6"/>
  <c r="Z24" i="6" l="1"/>
  <c r="S33" i="6"/>
  <c r="S40" i="6"/>
  <c r="S27" i="6"/>
  <c r="S28" i="6"/>
  <c r="Z31" i="6"/>
  <c r="T33" i="6"/>
  <c r="T42" i="6"/>
  <c r="T41" i="6"/>
  <c r="S34" i="6"/>
  <c r="S42" i="6"/>
  <c r="S41" i="6"/>
  <c r="S37" i="6" l="1"/>
  <c r="Z40" i="6"/>
  <c r="Z28" i="6"/>
  <c r="Z27" i="6"/>
  <c r="Z42" i="6"/>
  <c r="Z33" i="6"/>
  <c r="T34" i="6"/>
  <c r="Z41" i="6"/>
  <c r="T37" i="6" l="1"/>
  <c r="Z34" i="6"/>
  <c r="U3" i="6"/>
  <c r="Q2" i="6"/>
  <c r="T1" i="6"/>
  <c r="S1" i="6"/>
  <c r="R1" i="6"/>
  <c r="Q1" i="6"/>
  <c r="R132" i="6" l="1"/>
  <c r="Y30" i="6"/>
  <c r="Z37" i="6"/>
  <c r="R2" i="6"/>
  <c r="S99" i="6"/>
  <c r="S93" i="6" s="1"/>
  <c r="Q3" i="6"/>
  <c r="Q78" i="6"/>
  <c r="Q99" i="6"/>
  <c r="R99" i="6"/>
  <c r="T99" i="6"/>
  <c r="T93" i="6" s="1"/>
  <c r="U107" i="6" l="1"/>
  <c r="R113" i="6"/>
  <c r="U121" i="6"/>
  <c r="R18" i="6"/>
  <c r="U122" i="6"/>
  <c r="U69" i="6"/>
  <c r="R65" i="6"/>
  <c r="U70" i="6"/>
  <c r="U93" i="6"/>
  <c r="U126" i="6"/>
  <c r="U108" i="6"/>
  <c r="U81" i="6"/>
  <c r="Y47" i="6"/>
  <c r="U112" i="6"/>
  <c r="Y20" i="6"/>
  <c r="U106" i="6"/>
  <c r="U129" i="6"/>
  <c r="Y39" i="6"/>
  <c r="Y22" i="6"/>
  <c r="U57" i="6"/>
  <c r="U130" i="6"/>
  <c r="U104" i="6"/>
  <c r="U95" i="6"/>
  <c r="U72" i="6"/>
  <c r="U118" i="6"/>
  <c r="U94" i="6"/>
  <c r="U96" i="6"/>
  <c r="X16" i="6"/>
  <c r="Y16" i="6"/>
  <c r="R49" i="6"/>
  <c r="R50" i="6" s="1"/>
  <c r="U117" i="6"/>
  <c r="Q88" i="6"/>
  <c r="Y57" i="6"/>
  <c r="U82" i="6"/>
  <c r="U127" i="6"/>
  <c r="U110" i="6"/>
  <c r="Y48" i="6"/>
  <c r="Y55" i="6"/>
  <c r="U123" i="6"/>
  <c r="U131" i="6"/>
  <c r="U103" i="6"/>
  <c r="X36" i="6"/>
  <c r="U71" i="6"/>
  <c r="R83" i="6"/>
  <c r="U124" i="6"/>
  <c r="U119" i="6"/>
  <c r="R78" i="6"/>
  <c r="U76" i="6"/>
  <c r="U78" i="6" s="1"/>
  <c r="U116" i="6"/>
  <c r="U98" i="6"/>
  <c r="U109" i="6"/>
  <c r="U97" i="6"/>
  <c r="U111" i="6"/>
  <c r="U120" i="6"/>
  <c r="Y58" i="6"/>
  <c r="U102" i="6"/>
  <c r="U105" i="6"/>
  <c r="U125" i="6"/>
  <c r="Q41" i="6"/>
  <c r="U47" i="6"/>
  <c r="Q49" i="6"/>
  <c r="X47" i="6"/>
  <c r="U30" i="6"/>
  <c r="X30" i="6"/>
  <c r="U39" i="6"/>
  <c r="X39" i="6"/>
  <c r="Q23" i="6"/>
  <c r="Q31" i="6"/>
  <c r="Q33" i="6" s="1"/>
  <c r="Q144" i="6"/>
  <c r="Q59" i="6"/>
  <c r="Q60" i="6"/>
  <c r="X57" i="6"/>
  <c r="U46" i="6"/>
  <c r="Q18" i="6"/>
  <c r="X46" i="6"/>
  <c r="Q65" i="6"/>
  <c r="U16" i="6"/>
  <c r="Q74" i="6"/>
  <c r="Q143" i="6"/>
  <c r="Q146" i="6"/>
  <c r="Q155" i="6"/>
  <c r="Q83" i="6"/>
  <c r="Q154" i="6"/>
  <c r="Q156" i="6"/>
  <c r="R3" i="6"/>
  <c r="S2" i="6"/>
  <c r="Q153" i="6"/>
  <c r="Q145" i="6"/>
  <c r="Q113" i="6"/>
  <c r="Q157" i="6" s="1"/>
  <c r="Q148" i="6"/>
  <c r="Q150" i="6"/>
  <c r="Q132" i="6"/>
  <c r="Q158" i="6" s="1"/>
  <c r="Q152" i="6"/>
  <c r="Q151" i="6"/>
  <c r="AE56" i="6"/>
  <c r="R59" i="6" l="1"/>
  <c r="Y59" i="6" s="1"/>
  <c r="R156" i="6"/>
  <c r="R60" i="6"/>
  <c r="R62" i="6" s="1"/>
  <c r="Y46" i="6"/>
  <c r="R31" i="6"/>
  <c r="R33" i="6" s="1"/>
  <c r="X22" i="6"/>
  <c r="R23" i="6"/>
  <c r="R24" i="6" s="1"/>
  <c r="U22" i="6"/>
  <c r="U58" i="6"/>
  <c r="X20" i="6"/>
  <c r="U49" i="6"/>
  <c r="R21" i="6"/>
  <c r="Y21" i="6" s="1"/>
  <c r="Y18" i="6"/>
  <c r="U59" i="6"/>
  <c r="X55" i="6"/>
  <c r="R41" i="6"/>
  <c r="R42" i="6"/>
  <c r="U80" i="6"/>
  <c r="U83" i="6" s="1"/>
  <c r="U55" i="6"/>
  <c r="Y36" i="6"/>
  <c r="X48" i="6"/>
  <c r="X58" i="6"/>
  <c r="R28" i="6"/>
  <c r="R74" i="6"/>
  <c r="U68" i="6"/>
  <c r="U74" i="6" s="1"/>
  <c r="Q17" i="6"/>
  <c r="U18" i="6"/>
  <c r="R17" i="6"/>
  <c r="Y17" i="6" s="1"/>
  <c r="Q90" i="6"/>
  <c r="Q89" i="6" s="1"/>
  <c r="Q50" i="6"/>
  <c r="U50" i="6" s="1"/>
  <c r="U48" i="6"/>
  <c r="Q21" i="6"/>
  <c r="X18" i="6"/>
  <c r="Q42" i="6"/>
  <c r="U88" i="6"/>
  <c r="U20" i="6"/>
  <c r="Q149" i="6"/>
  <c r="Q62" i="6"/>
  <c r="Q61" i="6"/>
  <c r="Q28" i="6"/>
  <c r="Q25" i="6"/>
  <c r="Q24" i="6"/>
  <c r="W56" i="6"/>
  <c r="R154" i="6"/>
  <c r="S3" i="6"/>
  <c r="T2" i="6"/>
  <c r="R90" i="6"/>
  <c r="R155" i="6"/>
  <c r="R143" i="6"/>
  <c r="R88" i="6"/>
  <c r="R144" i="6"/>
  <c r="AE19" i="6"/>
  <c r="X59" i="6" l="1"/>
  <c r="R61" i="6"/>
  <c r="R25" i="6"/>
  <c r="X21" i="6"/>
  <c r="U61" i="6"/>
  <c r="U62" i="6"/>
  <c r="U90" i="6"/>
  <c r="U89" i="6" s="1"/>
  <c r="U21" i="6"/>
  <c r="X17" i="6"/>
  <c r="U17" i="6"/>
  <c r="W19" i="6"/>
  <c r="S146" i="6"/>
  <c r="S113" i="6"/>
  <c r="S157" i="6" s="1"/>
  <c r="S148" i="6"/>
  <c r="S145" i="6"/>
  <c r="S155" i="6"/>
  <c r="S152" i="6"/>
  <c r="S143" i="6"/>
  <c r="S88" i="6"/>
  <c r="S144" i="6"/>
  <c r="T3" i="6"/>
  <c r="U2" i="6"/>
  <c r="S151" i="6"/>
  <c r="S156" i="6"/>
  <c r="S153" i="6"/>
  <c r="S150" i="6"/>
  <c r="S132" i="6"/>
  <c r="S158" i="6" s="1"/>
  <c r="R89" i="6"/>
  <c r="S154" i="6"/>
  <c r="S90" i="6"/>
  <c r="N99" i="6"/>
  <c r="S149" i="6" l="1"/>
  <c r="T88" i="6"/>
  <c r="T143" i="6"/>
  <c r="T144" i="6"/>
  <c r="T155" i="6"/>
  <c r="U155" i="6"/>
  <c r="T152" i="6"/>
  <c r="T153" i="6"/>
  <c r="T150" i="6"/>
  <c r="T132" i="6"/>
  <c r="T158" i="6" s="1"/>
  <c r="T156" i="6"/>
  <c r="T113" i="6"/>
  <c r="T157" i="6" s="1"/>
  <c r="T148" i="6"/>
  <c r="T145" i="6"/>
  <c r="T154" i="6"/>
  <c r="T151" i="6"/>
  <c r="T90" i="6"/>
  <c r="T146" i="6"/>
  <c r="S89" i="6"/>
  <c r="AD56" i="6"/>
  <c r="AD19" i="6"/>
  <c r="M1" i="6"/>
  <c r="T149" i="6" l="1"/>
  <c r="U156" i="6"/>
  <c r="U143" i="6"/>
  <c r="U144" i="6"/>
  <c r="T89" i="6"/>
  <c r="U154" i="6"/>
  <c r="M99" i="6"/>
  <c r="AC56" i="6" l="1"/>
  <c r="AC19" i="6"/>
  <c r="L99" i="6" l="1"/>
  <c r="AB56" i="6"/>
  <c r="O56" i="6" l="1"/>
  <c r="AB19" i="6" l="1"/>
  <c r="O19" i="6" l="1"/>
  <c r="O99" i="6" l="1"/>
  <c r="O3" i="6" l="1"/>
  <c r="I3" i="6"/>
  <c r="K2" i="6"/>
  <c r="E2" i="6"/>
  <c r="E3" i="6" s="1"/>
  <c r="N1" i="6"/>
  <c r="L1" i="6"/>
  <c r="K1" i="6"/>
  <c r="AB30" i="6" s="1"/>
  <c r="H1" i="6"/>
  <c r="G1" i="6"/>
  <c r="F1" i="6"/>
  <c r="E1" i="6"/>
  <c r="AB47" i="6" l="1"/>
  <c r="AB48" i="6"/>
  <c r="AB22" i="6"/>
  <c r="AB58" i="6"/>
  <c r="AB57" i="6"/>
  <c r="AB52" i="6"/>
  <c r="AB64" i="6"/>
  <c r="AB63" i="6"/>
  <c r="AB51" i="6"/>
  <c r="AB16" i="6"/>
  <c r="AB26" i="6"/>
  <c r="AB34" i="6"/>
  <c r="AB37" i="6"/>
  <c r="AB39" i="6"/>
  <c r="AB27" i="6"/>
  <c r="AB40" i="6"/>
  <c r="E78" i="6"/>
  <c r="AB46" i="6"/>
  <c r="AB20" i="6"/>
  <c r="AB55" i="6"/>
  <c r="I56" i="6"/>
  <c r="AB36" i="6"/>
  <c r="F2" i="6"/>
  <c r="K3" i="6"/>
  <c r="L2" i="6"/>
  <c r="AC30" i="6" s="1"/>
  <c r="M2" i="6" l="1"/>
  <c r="AD30" i="6" s="1"/>
  <c r="AC46" i="6"/>
  <c r="AC57" i="6"/>
  <c r="AC48" i="6"/>
  <c r="AC36" i="6"/>
  <c r="AC58" i="6"/>
  <c r="AC22" i="6"/>
  <c r="AC20" i="6"/>
  <c r="AC47" i="6"/>
  <c r="AC39" i="6"/>
  <c r="AC16" i="6"/>
  <c r="AC55" i="6"/>
  <c r="K78" i="6"/>
  <c r="K49" i="6"/>
  <c r="AB49" i="6" s="1"/>
  <c r="E49" i="6"/>
  <c r="K60" i="6"/>
  <c r="AB60" i="6" s="1"/>
  <c r="E60" i="6"/>
  <c r="E62" i="6" s="1"/>
  <c r="K146" i="6"/>
  <c r="E59" i="6"/>
  <c r="K59" i="6"/>
  <c r="AB59" i="6" s="1"/>
  <c r="E146" i="6"/>
  <c r="F132" i="6"/>
  <c r="E18" i="6"/>
  <c r="E17" i="6" s="1"/>
  <c r="E155" i="6"/>
  <c r="K18" i="6"/>
  <c r="AB18" i="6" s="1"/>
  <c r="E143" i="6"/>
  <c r="E65" i="6"/>
  <c r="E152" i="6"/>
  <c r="E153" i="6"/>
  <c r="K155" i="6"/>
  <c r="E148" i="6"/>
  <c r="E145" i="6"/>
  <c r="K153" i="6"/>
  <c r="K145" i="6"/>
  <c r="K148" i="6"/>
  <c r="K88" i="6"/>
  <c r="K143" i="6"/>
  <c r="K65" i="6"/>
  <c r="AB65" i="6" s="1"/>
  <c r="K152" i="6"/>
  <c r="E132" i="6"/>
  <c r="E158" i="6" s="1"/>
  <c r="K41" i="6"/>
  <c r="AB41" i="6" s="1"/>
  <c r="K83" i="6"/>
  <c r="F78" i="6"/>
  <c r="F3" i="6"/>
  <c r="G2" i="6"/>
  <c r="F18" i="6"/>
  <c r="E83" i="6"/>
  <c r="K74" i="6"/>
  <c r="E31" i="6"/>
  <c r="E74" i="6"/>
  <c r="E150" i="6"/>
  <c r="E41" i="6"/>
  <c r="K31" i="6"/>
  <c r="AB31" i="6" s="1"/>
  <c r="E88" i="6"/>
  <c r="K151" i="6"/>
  <c r="K113" i="6"/>
  <c r="K157" i="6" s="1"/>
  <c r="E113" i="6"/>
  <c r="E157" i="6" s="1"/>
  <c r="E151" i="6"/>
  <c r="K154" i="6"/>
  <c r="E154" i="6"/>
  <c r="L3" i="6"/>
  <c r="K132" i="6"/>
  <c r="K158" i="6" s="1"/>
  <c r="K150" i="6"/>
  <c r="K17" i="6" l="1"/>
  <c r="AB17" i="6" s="1"/>
  <c r="K62" i="6"/>
  <c r="AB62" i="6" s="1"/>
  <c r="AD26" i="6"/>
  <c r="AD34" i="6"/>
  <c r="M3" i="6"/>
  <c r="AD52" i="6"/>
  <c r="AD36" i="6"/>
  <c r="AD57" i="6"/>
  <c r="AD51" i="6"/>
  <c r="M78" i="6"/>
  <c r="AD22" i="6"/>
  <c r="AD47" i="6"/>
  <c r="AD16" i="6"/>
  <c r="AD20" i="6"/>
  <c r="AD39" i="6"/>
  <c r="AD63" i="6"/>
  <c r="AD48" i="6"/>
  <c r="AD37" i="6"/>
  <c r="AD27" i="6"/>
  <c r="AD55" i="6"/>
  <c r="AD64" i="6"/>
  <c r="AD58" i="6"/>
  <c r="AD40" i="6"/>
  <c r="AD46" i="6"/>
  <c r="L18" i="6"/>
  <c r="AC18" i="6" s="1"/>
  <c r="L153" i="6"/>
  <c r="E61" i="6"/>
  <c r="L78" i="6"/>
  <c r="L74" i="6"/>
  <c r="L49" i="6"/>
  <c r="L113" i="6"/>
  <c r="L157" i="6" s="1"/>
  <c r="L23" i="6"/>
  <c r="L31" i="6"/>
  <c r="L145" i="6"/>
  <c r="L148" i="6"/>
  <c r="L60" i="6"/>
  <c r="L59" i="6"/>
  <c r="AC59" i="6" s="1"/>
  <c r="L65" i="6"/>
  <c r="L152" i="6"/>
  <c r="L156" i="6"/>
  <c r="L132" i="6"/>
  <c r="L158" i="6" s="1"/>
  <c r="L150" i="6"/>
  <c r="L88" i="6"/>
  <c r="L143" i="6"/>
  <c r="L144" i="6"/>
  <c r="L146" i="6"/>
  <c r="L154" i="6"/>
  <c r="L83" i="6"/>
  <c r="L155" i="6"/>
  <c r="L41" i="6"/>
  <c r="L151" i="6"/>
  <c r="E28" i="6"/>
  <c r="F49" i="6"/>
  <c r="K61" i="6"/>
  <c r="AB61" i="6" s="1"/>
  <c r="F60" i="6"/>
  <c r="F62" i="6" s="1"/>
  <c r="F74" i="6"/>
  <c r="F59" i="6"/>
  <c r="F146" i="6"/>
  <c r="F155" i="6"/>
  <c r="F148" i="6"/>
  <c r="F145" i="6"/>
  <c r="K144" i="6"/>
  <c r="F152" i="6"/>
  <c r="E23" i="6"/>
  <c r="E24" i="6" s="1"/>
  <c r="F17" i="6"/>
  <c r="F143" i="6"/>
  <c r="F153" i="6"/>
  <c r="F65" i="6"/>
  <c r="E144" i="6"/>
  <c r="F151" i="6"/>
  <c r="F113" i="6"/>
  <c r="F157" i="6" s="1"/>
  <c r="F41" i="6"/>
  <c r="F88" i="6"/>
  <c r="E99" i="6"/>
  <c r="E156" i="6" s="1"/>
  <c r="K23" i="6"/>
  <c r="AB23" i="6" s="1"/>
  <c r="K99" i="6"/>
  <c r="K156" i="6" s="1"/>
  <c r="G78" i="6"/>
  <c r="F23" i="6"/>
  <c r="F83" i="6"/>
  <c r="F154" i="6"/>
  <c r="F158" i="6"/>
  <c r="F144" i="6"/>
  <c r="G3" i="6"/>
  <c r="F31" i="6"/>
  <c r="F33" i="6" s="1"/>
  <c r="H2" i="6"/>
  <c r="G132" i="6"/>
  <c r="K50" i="6"/>
  <c r="AB50" i="6" s="1"/>
  <c r="F150" i="6"/>
  <c r="E50" i="6"/>
  <c r="F21" i="6"/>
  <c r="K42" i="6"/>
  <c r="AB42" i="6" s="1"/>
  <c r="K28" i="6"/>
  <c r="AB28" i="6" s="1"/>
  <c r="K21" i="6"/>
  <c r="AB21" i="6" s="1"/>
  <c r="E42" i="6"/>
  <c r="E90" i="6"/>
  <c r="E89" i="6" s="1"/>
  <c r="E21" i="6"/>
  <c r="K90" i="6"/>
  <c r="K89" i="6" s="1"/>
  <c r="K33" i="6"/>
  <c r="AB33" i="6" s="1"/>
  <c r="E33" i="6"/>
  <c r="N2" i="6"/>
  <c r="AE30" i="6" s="1"/>
  <c r="W30" i="6" l="1"/>
  <c r="O2" i="6"/>
  <c r="O123" i="6"/>
  <c r="O122" i="6"/>
  <c r="O121" i="6"/>
  <c r="O129" i="6"/>
  <c r="O109" i="6"/>
  <c r="O108" i="6"/>
  <c r="AE37" i="6"/>
  <c r="O105" i="6"/>
  <c r="O112" i="6"/>
  <c r="O111" i="6"/>
  <c r="O120" i="6"/>
  <c r="O124" i="6"/>
  <c r="AE48" i="6"/>
  <c r="AE26" i="6"/>
  <c r="O104" i="6"/>
  <c r="O103" i="6"/>
  <c r="O110" i="6"/>
  <c r="O118" i="6"/>
  <c r="AE46" i="6"/>
  <c r="AE36" i="6"/>
  <c r="O106" i="6"/>
  <c r="AE22" i="6"/>
  <c r="AE55" i="6"/>
  <c r="AE64" i="6"/>
  <c r="O125" i="6"/>
  <c r="AE34" i="6"/>
  <c r="O126" i="6"/>
  <c r="AE51" i="6"/>
  <c r="AE52" i="6"/>
  <c r="O117" i="6"/>
  <c r="AE40" i="6"/>
  <c r="AE47" i="6"/>
  <c r="AE63" i="6"/>
  <c r="O127" i="6"/>
  <c r="O107" i="6"/>
  <c r="AE27" i="6"/>
  <c r="O131" i="6"/>
  <c r="O130" i="6"/>
  <c r="AE58" i="6"/>
  <c r="O119" i="6"/>
  <c r="AE57" i="6"/>
  <c r="AE39" i="6"/>
  <c r="M74" i="6"/>
  <c r="M49" i="6"/>
  <c r="AD49" i="6" s="1"/>
  <c r="M31" i="6"/>
  <c r="AD31" i="6" s="1"/>
  <c r="M150" i="6"/>
  <c r="L90" i="6"/>
  <c r="L89" i="6" s="1"/>
  <c r="M146" i="6"/>
  <c r="M153" i="6"/>
  <c r="M18" i="6"/>
  <c r="AD18" i="6" s="1"/>
  <c r="M154" i="6"/>
  <c r="M88" i="6"/>
  <c r="M143" i="6"/>
  <c r="M59" i="6"/>
  <c r="AD59" i="6" s="1"/>
  <c r="M60" i="6"/>
  <c r="AD60" i="6" s="1"/>
  <c r="M132" i="6"/>
  <c r="M158" i="6" s="1"/>
  <c r="M145" i="6"/>
  <c r="M152" i="6"/>
  <c r="M65" i="6"/>
  <c r="AD65" i="6" s="1"/>
  <c r="M113" i="6"/>
  <c r="M157" i="6" s="1"/>
  <c r="M23" i="6"/>
  <c r="AD23" i="6" s="1"/>
  <c r="L42" i="6"/>
  <c r="L17" i="6"/>
  <c r="AC17" i="6" s="1"/>
  <c r="L28" i="6"/>
  <c r="M156" i="6"/>
  <c r="M144" i="6"/>
  <c r="M155" i="6"/>
  <c r="M83" i="6"/>
  <c r="M151" i="6"/>
  <c r="M41" i="6"/>
  <c r="AD41" i="6" s="1"/>
  <c r="L21" i="6"/>
  <c r="AC21" i="6" s="1"/>
  <c r="M148" i="6"/>
  <c r="L50" i="6"/>
  <c r="L33" i="6"/>
  <c r="I109" i="6"/>
  <c r="I123" i="6"/>
  <c r="L61" i="6"/>
  <c r="L62" i="6"/>
  <c r="L24" i="6"/>
  <c r="L25" i="6"/>
  <c r="F61" i="6"/>
  <c r="G49" i="6"/>
  <c r="G50" i="6" s="1"/>
  <c r="G60" i="6"/>
  <c r="G62" i="6" s="1"/>
  <c r="G59" i="6"/>
  <c r="G146" i="6"/>
  <c r="I106" i="6"/>
  <c r="E25" i="6"/>
  <c r="G155" i="6"/>
  <c r="I111" i="6"/>
  <c r="I110" i="6"/>
  <c r="G143" i="6"/>
  <c r="G152" i="6"/>
  <c r="I127" i="6"/>
  <c r="G153" i="6"/>
  <c r="G148" i="6"/>
  <c r="G145" i="6"/>
  <c r="I108" i="6"/>
  <c r="I117" i="6"/>
  <c r="I103" i="6"/>
  <c r="I125" i="6"/>
  <c r="I122" i="6"/>
  <c r="I107" i="6"/>
  <c r="I131" i="6"/>
  <c r="I104" i="6"/>
  <c r="I120" i="6"/>
  <c r="I119" i="6"/>
  <c r="I105" i="6"/>
  <c r="I126" i="6"/>
  <c r="G65" i="6"/>
  <c r="I118" i="6"/>
  <c r="I124" i="6"/>
  <c r="I121" i="6"/>
  <c r="I129" i="6"/>
  <c r="H3" i="6"/>
  <c r="F24" i="6"/>
  <c r="G18" i="6"/>
  <c r="K24" i="6"/>
  <c r="AB24" i="6" s="1"/>
  <c r="I112" i="6"/>
  <c r="K25" i="6"/>
  <c r="AB25" i="6" s="1"/>
  <c r="I130" i="6"/>
  <c r="F99" i="6"/>
  <c r="F156" i="6" s="1"/>
  <c r="I2" i="6"/>
  <c r="G74" i="6"/>
  <c r="G151" i="6"/>
  <c r="G83" i="6"/>
  <c r="G41" i="6"/>
  <c r="G158" i="6"/>
  <c r="G154" i="6"/>
  <c r="G88" i="6"/>
  <c r="G113" i="6"/>
  <c r="G157" i="6" s="1"/>
  <c r="G31" i="6"/>
  <c r="G33" i="6" s="1"/>
  <c r="G150" i="6"/>
  <c r="F42" i="6"/>
  <c r="F25" i="6"/>
  <c r="F50" i="6"/>
  <c r="F28" i="6"/>
  <c r="F90" i="6"/>
  <c r="F89" i="6" s="1"/>
  <c r="K149" i="6"/>
  <c r="E149" i="6"/>
  <c r="N3" i="6"/>
  <c r="F149" i="6"/>
  <c r="AE16" i="6" l="1"/>
  <c r="W16" i="6"/>
  <c r="W20" i="6"/>
  <c r="AE20" i="6"/>
  <c r="O76" i="6"/>
  <c r="O78" i="6" s="1"/>
  <c r="W55" i="6"/>
  <c r="W22" i="6"/>
  <c r="W37" i="6"/>
  <c r="W58" i="6"/>
  <c r="W27" i="6"/>
  <c r="W52" i="6"/>
  <c r="W51" i="6"/>
  <c r="W26" i="6"/>
  <c r="M50" i="6"/>
  <c r="AD50" i="6" s="1"/>
  <c r="W34" i="6"/>
  <c r="W48" i="6"/>
  <c r="W63" i="6"/>
  <c r="W39" i="6"/>
  <c r="W47" i="6"/>
  <c r="W57" i="6"/>
  <c r="W36" i="6"/>
  <c r="N18" i="6"/>
  <c r="W46" i="6"/>
  <c r="W40" i="6"/>
  <c r="W64" i="6"/>
  <c r="N49" i="6"/>
  <c r="AE49" i="6" s="1"/>
  <c r="N151" i="6"/>
  <c r="N50" i="6"/>
  <c r="AE50" i="6" s="1"/>
  <c r="N143" i="6"/>
  <c r="N144" i="6"/>
  <c r="N154" i="6"/>
  <c r="N65" i="6"/>
  <c r="AE65" i="6" s="1"/>
  <c r="N152" i="6"/>
  <c r="N156" i="6"/>
  <c r="N153" i="6"/>
  <c r="N155" i="6"/>
  <c r="N132" i="6"/>
  <c r="N158" i="6" s="1"/>
  <c r="N150" i="6"/>
  <c r="N146" i="6"/>
  <c r="N148" i="6"/>
  <c r="N145" i="6"/>
  <c r="N83" i="6"/>
  <c r="N41" i="6"/>
  <c r="AE41" i="6" s="1"/>
  <c r="N88" i="6"/>
  <c r="N74" i="6"/>
  <c r="N60" i="6"/>
  <c r="AE60" i="6" s="1"/>
  <c r="N59" i="6"/>
  <c r="AE59" i="6" s="1"/>
  <c r="N78" i="6"/>
  <c r="N113" i="6"/>
  <c r="N157" i="6" s="1"/>
  <c r="N31" i="6"/>
  <c r="AE31" i="6" s="1"/>
  <c r="N23" i="6"/>
  <c r="AE23" i="6" s="1"/>
  <c r="M33" i="6"/>
  <c r="AD33" i="6" s="1"/>
  <c r="M17" i="6"/>
  <c r="AD17" i="6" s="1"/>
  <c r="H88" i="6"/>
  <c r="H132" i="6"/>
  <c r="H158" i="6" s="1"/>
  <c r="M42" i="6"/>
  <c r="AD42" i="6" s="1"/>
  <c r="M28" i="6"/>
  <c r="AD28" i="6" s="1"/>
  <c r="L149" i="6"/>
  <c r="M24" i="6"/>
  <c r="AD24" i="6" s="1"/>
  <c r="M25" i="6"/>
  <c r="AD25" i="6" s="1"/>
  <c r="M62" i="6"/>
  <c r="AD62" i="6" s="1"/>
  <c r="M61" i="6"/>
  <c r="AD61" i="6" s="1"/>
  <c r="M21" i="6"/>
  <c r="AD21" i="6" s="1"/>
  <c r="M90" i="6"/>
  <c r="M89" i="6" s="1"/>
  <c r="H49" i="6"/>
  <c r="H60" i="6"/>
  <c r="H59" i="6"/>
  <c r="H146" i="6"/>
  <c r="H41" i="6"/>
  <c r="G61" i="6"/>
  <c r="H74" i="6"/>
  <c r="H31" i="6"/>
  <c r="H155" i="6"/>
  <c r="H113" i="6"/>
  <c r="H157" i="6" s="1"/>
  <c r="G149" i="6"/>
  <c r="H151" i="6"/>
  <c r="H145" i="6"/>
  <c r="H148" i="6"/>
  <c r="H153" i="6"/>
  <c r="H143" i="6"/>
  <c r="G17" i="6"/>
  <c r="G42" i="6"/>
  <c r="H152" i="6"/>
  <c r="G28" i="6"/>
  <c r="G90" i="6"/>
  <c r="G89" i="6" s="1"/>
  <c r="G144" i="6"/>
  <c r="G21" i="6"/>
  <c r="H154" i="6"/>
  <c r="H83" i="6"/>
  <c r="H65" i="6"/>
  <c r="H150" i="6"/>
  <c r="G99" i="6"/>
  <c r="G156" i="6" s="1"/>
  <c r="G23" i="6"/>
  <c r="G25" i="6" s="1"/>
  <c r="H144" i="6"/>
  <c r="H78" i="6"/>
  <c r="I76" i="6"/>
  <c r="I78" i="6" s="1"/>
  <c r="H18" i="6"/>
  <c r="N90" i="6" l="1"/>
  <c r="AE18" i="6"/>
  <c r="N17" i="6"/>
  <c r="AE17" i="6" s="1"/>
  <c r="N28" i="6"/>
  <c r="N42" i="6"/>
  <c r="AE42" i="6" s="1"/>
  <c r="N21" i="6"/>
  <c r="AE21" i="6" s="1"/>
  <c r="W65" i="6"/>
  <c r="W23" i="6"/>
  <c r="W41" i="6"/>
  <c r="W59" i="6"/>
  <c r="O65" i="6"/>
  <c r="W60" i="6"/>
  <c r="W50" i="6"/>
  <c r="O18" i="6"/>
  <c r="W49" i="6"/>
  <c r="N33" i="6"/>
  <c r="W31" i="6"/>
  <c r="W17" i="6"/>
  <c r="O132" i="6"/>
  <c r="W18" i="6"/>
  <c r="O74" i="6"/>
  <c r="O155" i="6"/>
  <c r="O143" i="6"/>
  <c r="O113" i="6"/>
  <c r="O31" i="6"/>
  <c r="O23" i="6"/>
  <c r="O41" i="6"/>
  <c r="O49" i="6"/>
  <c r="O88" i="6"/>
  <c r="O83" i="6"/>
  <c r="O59" i="6"/>
  <c r="O60" i="6"/>
  <c r="N89" i="6"/>
  <c r="O154" i="6"/>
  <c r="N61" i="6"/>
  <c r="AE61" i="6" s="1"/>
  <c r="N62" i="6"/>
  <c r="AE62" i="6" s="1"/>
  <c r="N25" i="6"/>
  <c r="AE25" i="6" s="1"/>
  <c r="N24" i="6"/>
  <c r="AE24" i="6" s="1"/>
  <c r="M149" i="6"/>
  <c r="H50" i="6"/>
  <c r="H42" i="6"/>
  <c r="H33" i="6"/>
  <c r="H149" i="6" s="1"/>
  <c r="H62" i="6"/>
  <c r="H61" i="6"/>
  <c r="I49" i="6"/>
  <c r="I60" i="6"/>
  <c r="I62" i="6" s="1"/>
  <c r="I59" i="6"/>
  <c r="I132" i="6"/>
  <c r="I158" i="6" s="1"/>
  <c r="I18" i="6"/>
  <c r="I17" i="6" s="1"/>
  <c r="I146" i="6"/>
  <c r="I74" i="6"/>
  <c r="I153" i="6"/>
  <c r="I152" i="6"/>
  <c r="H17" i="6"/>
  <c r="I88" i="6"/>
  <c r="I143" i="6"/>
  <c r="I155" i="6"/>
  <c r="I31" i="6"/>
  <c r="I148" i="6"/>
  <c r="I145" i="6"/>
  <c r="I19" i="6"/>
  <c r="I154" i="6"/>
  <c r="I113" i="6"/>
  <c r="I157" i="6" s="1"/>
  <c r="I150" i="6"/>
  <c r="I151" i="6"/>
  <c r="I65" i="6"/>
  <c r="G24" i="6"/>
  <c r="I83" i="6"/>
  <c r="I41" i="6"/>
  <c r="H28" i="6"/>
  <c r="H21" i="6"/>
  <c r="H90" i="6"/>
  <c r="H89" i="6" s="1"/>
  <c r="H99" i="6"/>
  <c r="H156" i="6" s="1"/>
  <c r="H23" i="6"/>
  <c r="O33" i="6" l="1"/>
  <c r="AE33" i="6"/>
  <c r="W28" i="6"/>
  <c r="AE28" i="6"/>
  <c r="W21" i="6"/>
  <c r="W42" i="6"/>
  <c r="O17" i="6"/>
  <c r="N149" i="6"/>
  <c r="O21" i="6"/>
  <c r="O90" i="6"/>
  <c r="O89" i="6" s="1"/>
  <c r="W24" i="6"/>
  <c r="W62" i="6"/>
  <c r="O42" i="6"/>
  <c r="W25" i="6"/>
  <c r="W61" i="6"/>
  <c r="O28" i="6"/>
  <c r="O50" i="6"/>
  <c r="W33" i="6"/>
  <c r="O62" i="6"/>
  <c r="O61" i="6"/>
  <c r="O25" i="6"/>
  <c r="O24" i="6"/>
  <c r="I33" i="6"/>
  <c r="I149" i="6" s="1"/>
  <c r="I90" i="6"/>
  <c r="I89" i="6" s="1"/>
  <c r="I28" i="6"/>
  <c r="I42" i="6"/>
  <c r="I50" i="6"/>
  <c r="I61" i="6"/>
  <c r="I144" i="6"/>
  <c r="I21" i="6"/>
  <c r="I99" i="6"/>
  <c r="I156" i="6" s="1"/>
  <c r="I23" i="6"/>
  <c r="H24" i="6"/>
  <c r="H25" i="6"/>
  <c r="I24" i="6" l="1"/>
  <c r="I25" i="6"/>
  <c r="O156" i="6" l="1"/>
  <c r="O144" i="6" l="1"/>
  <c r="O151" i="6" l="1"/>
  <c r="O157" i="6"/>
  <c r="O148" i="6" l="1"/>
  <c r="O149" i="6" l="1"/>
  <c r="O158" i="6"/>
  <c r="O150" i="6" l="1"/>
  <c r="O145" i="6" l="1"/>
  <c r="O146" i="6"/>
  <c r="O153" i="6"/>
  <c r="O152" i="6" l="1"/>
  <c r="A1" i="6" s="1" a="1"/>
  <c r="A1" i="6" s="1"/>
  <c r="U26" i="6" l="1"/>
  <c r="U31" i="6" s="1"/>
  <c r="X27" i="6"/>
  <c r="X24" i="6"/>
  <c r="AC24" i="6"/>
  <c r="AC23" i="6"/>
  <c r="Y23" i="6"/>
  <c r="X23" i="6"/>
  <c r="X25" i="6"/>
  <c r="X28" i="6"/>
  <c r="U23" i="6"/>
  <c r="U24" i="6" s="1"/>
  <c r="X26" i="6"/>
  <c r="Y26" i="6"/>
  <c r="U25" i="6" l="1"/>
  <c r="AC31" i="6"/>
  <c r="R148" i="6"/>
  <c r="Y27" i="6"/>
  <c r="AC25" i="6"/>
  <c r="R157" i="6"/>
  <c r="U33" i="6"/>
  <c r="AC33" i="6"/>
  <c r="Y33" i="6"/>
  <c r="X33" i="6"/>
  <c r="Y28" i="6"/>
  <c r="AC27" i="6"/>
  <c r="Y31" i="6"/>
  <c r="U28" i="6"/>
  <c r="Y24" i="6"/>
  <c r="AC28" i="6"/>
  <c r="X31" i="6"/>
  <c r="Y25" i="6"/>
  <c r="U27" i="6"/>
  <c r="U113" i="6"/>
  <c r="U157" i="6" s="1"/>
  <c r="AC26" i="6"/>
  <c r="R151" i="6" l="1"/>
  <c r="Y40" i="6"/>
  <c r="U40" i="6"/>
  <c r="U42" i="6" s="1"/>
  <c r="AC40" i="6"/>
  <c r="X40" i="6"/>
  <c r="R149" i="6"/>
  <c r="U34" i="6"/>
  <c r="U37" i="6" s="1"/>
  <c r="X34" i="6"/>
  <c r="Y34" i="6"/>
  <c r="R158" i="6"/>
  <c r="AC34" i="6"/>
  <c r="Y41" i="6"/>
  <c r="AC41" i="6"/>
  <c r="X41" i="6"/>
  <c r="U148" i="6"/>
  <c r="U41" i="6" l="1"/>
  <c r="U151" i="6"/>
  <c r="X42" i="6"/>
  <c r="Y42" i="6"/>
  <c r="AC42" i="6"/>
  <c r="AC37" i="6"/>
  <c r="X37" i="6"/>
  <c r="Y37" i="6"/>
  <c r="U132" i="6"/>
  <c r="U158" i="6" s="1"/>
  <c r="U149" i="6"/>
  <c r="R150" i="6"/>
  <c r="U150" i="6" l="1"/>
  <c r="X50" i="6"/>
  <c r="Y50" i="6"/>
  <c r="AC49" i="6"/>
  <c r="Y49" i="6"/>
  <c r="X49" i="6"/>
  <c r="Y51" i="6"/>
  <c r="X51" i="6" l="1"/>
  <c r="U51" i="6"/>
  <c r="R153" i="6"/>
  <c r="AC51" i="6"/>
  <c r="AC50" i="6"/>
  <c r="U52" i="6" l="1"/>
  <c r="X52" i="6"/>
  <c r="Y52" i="6"/>
  <c r="AC52" i="6"/>
  <c r="U153" i="6" l="1"/>
  <c r="Y62" i="6"/>
  <c r="Y60" i="6"/>
  <c r="U60" i="6"/>
  <c r="AC62" i="6"/>
  <c r="X62" i="6"/>
  <c r="Y61" i="6"/>
  <c r="X61" i="6"/>
  <c r="AC60" i="6"/>
  <c r="X60" i="6"/>
  <c r="X63" i="6" l="1"/>
  <c r="AC63" i="6"/>
  <c r="Y63" i="6"/>
  <c r="R146" i="6"/>
  <c r="R145" i="6"/>
  <c r="U63" i="6"/>
  <c r="AC61" i="6"/>
  <c r="U145" i="6" l="1"/>
  <c r="U146" i="6"/>
  <c r="U65" i="6"/>
  <c r="U64" i="6"/>
  <c r="Y65" i="6"/>
  <c r="AC65" i="6"/>
  <c r="X65" i="6"/>
  <c r="Y64" i="6"/>
  <c r="AC64" i="6"/>
  <c r="X64" i="6"/>
  <c r="R152" i="6"/>
  <c r="U152" i="6"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<sst xmlns="http://schemas.openxmlformats.org/spreadsheetml/2006/main" count="246" uniqueCount="166">
  <si>
    <t>YTD</t>
  </si>
  <si>
    <t>SUPPLEMENTAL FINANCIAL INFORMATION</t>
  </si>
  <si>
    <t>This information includes non-GAAP measures as discussed in Footnote #1.</t>
  </si>
  <si>
    <t>(in millions except percentages and per share data)</t>
  </si>
  <si>
    <t>Q1</t>
  </si>
  <si>
    <t>Q2</t>
  </si>
  <si>
    <t>Q3</t>
  </si>
  <si>
    <t>Q4</t>
  </si>
  <si>
    <t>Full Year</t>
  </si>
  <si>
    <t>NON-GAAP PROFIT &amp; LOSS</t>
  </si>
  <si>
    <t>Total Rackspace</t>
  </si>
  <si>
    <t>Revenue</t>
  </si>
  <si>
    <t>Total Revenue</t>
  </si>
  <si>
    <t>Pass-through infrastructure resale costs</t>
  </si>
  <si>
    <r>
      <t xml:space="preserve">Total Non-GAAP Net Revenue </t>
    </r>
    <r>
      <rPr>
        <vertAlign val="superscript"/>
        <sz val="11"/>
        <color theme="1"/>
        <rFont val="Calibri"/>
        <family val="2"/>
        <scheme val="minor"/>
      </rPr>
      <t>(2)</t>
    </r>
  </si>
  <si>
    <t>Non-GAAP Gross Profit</t>
  </si>
  <si>
    <t>Total Non-GAAP Gross Profit Margin</t>
  </si>
  <si>
    <t>Non-GAAP Gross Margin</t>
  </si>
  <si>
    <t>Non-GAAP Net Gross Margin</t>
  </si>
  <si>
    <t>Corporate functions</t>
  </si>
  <si>
    <r>
      <t xml:space="preserve">Corporate Functions </t>
    </r>
    <r>
      <rPr>
        <vertAlign val="superscript"/>
        <sz val="11"/>
        <color theme="1"/>
        <rFont val="Calibri"/>
        <family val="2"/>
        <scheme val="minor"/>
      </rPr>
      <t>(3)</t>
    </r>
  </si>
  <si>
    <t>Total Non-GAAP SG&amp;A</t>
  </si>
  <si>
    <t>SG&amp;A as % of Total Revenue</t>
  </si>
  <si>
    <t>SG&amp;A as % of Total Non-GAAP Net Revenue</t>
  </si>
  <si>
    <t>Non-GAAP Operating Profit</t>
  </si>
  <si>
    <t>Total Non-GAAP Operating Profit Margin</t>
  </si>
  <si>
    <t>Non-GAAP Operating Margin</t>
  </si>
  <si>
    <t>Non-GAAP Net Operating Margin</t>
  </si>
  <si>
    <t>AR securitization expense</t>
  </si>
  <si>
    <t>Interest expense</t>
  </si>
  <si>
    <r>
      <t xml:space="preserve">Non-GAAP Other Income (Expense) </t>
    </r>
    <r>
      <rPr>
        <vertAlign val="superscript"/>
        <sz val="11"/>
        <color theme="1"/>
        <rFont val="Calibri"/>
        <family val="2"/>
        <scheme val="minor"/>
      </rPr>
      <t>(4)</t>
    </r>
  </si>
  <si>
    <t>Adj Pretax Income</t>
  </si>
  <si>
    <t>Non-GAAP Tax Rate</t>
  </si>
  <si>
    <t>Non-GAAP Taxes</t>
  </si>
  <si>
    <t>Non-GAAP Net Income (Loss)</t>
  </si>
  <si>
    <t>Non-GAAP Net Income</t>
  </si>
  <si>
    <t>Non-GAAP weighted average number of shares - Diluted</t>
  </si>
  <si>
    <t>Non-GAAP Weighted Avg. Diluted Shares Outstanding</t>
  </si>
  <si>
    <t>Non-GAAP EPS</t>
  </si>
  <si>
    <t>Non-GAAP Earnings (Loss) Per Share</t>
  </si>
  <si>
    <t>Depreciation</t>
  </si>
  <si>
    <t>Adjusted EBITDA</t>
  </si>
  <si>
    <t>Adj. EBITDA</t>
  </si>
  <si>
    <t>As % of Total Revenue</t>
  </si>
  <si>
    <t>As % of Total Non-GAAP Net Revenue</t>
  </si>
  <si>
    <t>SEGMENT NON-GAAP PROFIT &amp; LOSS</t>
  </si>
  <si>
    <t>Private Cloud</t>
  </si>
  <si>
    <t>Private Cloud GP</t>
  </si>
  <si>
    <t>Private Cloud GPM</t>
  </si>
  <si>
    <t>Segment SG&amp;A</t>
  </si>
  <si>
    <t>SG&amp;A as % of Revenue</t>
  </si>
  <si>
    <t>Private Cloud OP</t>
  </si>
  <si>
    <r>
      <t xml:space="preserve">Segment Operating Profit </t>
    </r>
    <r>
      <rPr>
        <vertAlign val="superscript"/>
        <sz val="11"/>
        <color theme="1"/>
        <rFont val="Calibri"/>
        <family val="2"/>
        <scheme val="minor"/>
      </rPr>
      <t>(5)</t>
    </r>
  </si>
  <si>
    <t>Private Cloud OPM</t>
  </si>
  <si>
    <t>Segment Operating Margin</t>
  </si>
  <si>
    <t>Public Cloud</t>
  </si>
  <si>
    <r>
      <t xml:space="preserve">Non-GAAP Net Revenue </t>
    </r>
    <r>
      <rPr>
        <vertAlign val="superscript"/>
        <sz val="11"/>
        <color theme="1"/>
        <rFont val="Calibri"/>
        <family val="2"/>
        <scheme val="minor"/>
      </rPr>
      <t>(2)</t>
    </r>
  </si>
  <si>
    <t>Public Cloud GP</t>
  </si>
  <si>
    <t>Public Cloud GPM</t>
  </si>
  <si>
    <t>SG&amp;A as % of Non-GAAP Net Revenue</t>
  </si>
  <si>
    <t>Public Cloud OP</t>
  </si>
  <si>
    <t>Public Cloud OPM</t>
  </si>
  <si>
    <t>Segment Net Operating Margin</t>
  </si>
  <si>
    <t>BALANCE SHEET &amp; CASH FLOWS</t>
  </si>
  <si>
    <t>Net cash provided by (used in) operating activities</t>
  </si>
  <si>
    <t>Cash Flows from Operating Activities</t>
  </si>
  <si>
    <t>Net cash used in investing activities</t>
  </si>
  <si>
    <t>Cash Flows from Investing Activities</t>
  </si>
  <si>
    <t>Net cash provided by (used in) financing activities</t>
  </si>
  <si>
    <t>Cash Flows from Financing Activities</t>
  </si>
  <si>
    <t>Effect of exchange rate changes on cash, cash equivalents, and restricted cash</t>
  </si>
  <si>
    <t>FX impact on cash</t>
  </si>
  <si>
    <t>Increase (decrease) in cash, cash equivalents, and restricted cash</t>
  </si>
  <si>
    <t>Net Change in Cash</t>
  </si>
  <si>
    <r>
      <t xml:space="preserve">Free Cash Flow </t>
    </r>
    <r>
      <rPr>
        <vertAlign val="superscript"/>
        <sz val="11"/>
        <color theme="1"/>
        <rFont val="Calibri"/>
        <family val="2"/>
        <scheme val="minor"/>
      </rPr>
      <t>(6)</t>
    </r>
  </si>
  <si>
    <t>Cash and cash equivalents</t>
  </si>
  <si>
    <t>Cash and Cash Equivalents</t>
  </si>
  <si>
    <t>Undrawn Revolver Balance</t>
  </si>
  <si>
    <t>Total Available Liquidity</t>
  </si>
  <si>
    <t>Total capital expenditures</t>
  </si>
  <si>
    <t>Total CapEx</t>
  </si>
  <si>
    <t>Purchases of property, equipment and software</t>
  </si>
  <si>
    <t>Cash CapEx</t>
  </si>
  <si>
    <t>Non-cash purchases of property, equipment and software</t>
  </si>
  <si>
    <r>
      <t xml:space="preserve">Non-Cash CapEx </t>
    </r>
    <r>
      <rPr>
        <vertAlign val="superscript"/>
        <sz val="11"/>
        <color theme="1"/>
        <rFont val="Calibri"/>
        <family val="2"/>
        <scheme val="minor"/>
      </rPr>
      <t>(7)</t>
    </r>
  </si>
  <si>
    <t>Total CapEx as a % of Total Revenue</t>
  </si>
  <si>
    <t>GAAP TO NON-GAAP RECONS</t>
  </si>
  <si>
    <t>GAAP Revenue</t>
  </si>
  <si>
    <t>Non-GAAP Net Revenue</t>
  </si>
  <si>
    <t>Gross Profit</t>
  </si>
  <si>
    <t>Total consolidated gross profit</t>
  </si>
  <si>
    <t>GAAP Gross Profit</t>
  </si>
  <si>
    <t>Share-based compensation expense</t>
  </si>
  <si>
    <t xml:space="preserve">Other compensation expense </t>
  </si>
  <si>
    <t>Purchase accounting impact on expense</t>
  </si>
  <si>
    <t xml:space="preserve">Restructuring and transformation expenses </t>
  </si>
  <si>
    <t>Hosted Exchange incident expenses</t>
  </si>
  <si>
    <t>Hosted Exchange incident expenses, net of insurance proceeds</t>
  </si>
  <si>
    <t>Operating Profit</t>
  </si>
  <si>
    <t>Income (loss) from operations</t>
  </si>
  <si>
    <t>GAAP Income (Loss) from Operations</t>
  </si>
  <si>
    <t>Special bonuses, and other compensation expense</t>
  </si>
  <si>
    <t>Special bonuses and other compensation expense</t>
  </si>
  <si>
    <t xml:space="preserve">Transaction-related adjustments, net </t>
  </si>
  <si>
    <t>Impairment of goodwill</t>
  </si>
  <si>
    <t>UK office closure</t>
  </si>
  <si>
    <t>Impairment of assets</t>
  </si>
  <si>
    <t>Impairment of assets, net</t>
  </si>
  <si>
    <t>Gain on sale of land</t>
  </si>
  <si>
    <t xml:space="preserve">Amortization of intangible assets </t>
  </si>
  <si>
    <t>Net Income</t>
  </si>
  <si>
    <t>Net income (loss)</t>
  </si>
  <si>
    <t>GAAP Net Income (Loss)</t>
  </si>
  <si>
    <t>Net (gain) loss on divestiture and investments</t>
  </si>
  <si>
    <t>(Gain) loss on debt extinguishment</t>
  </si>
  <si>
    <t>Other adjustments</t>
  </si>
  <si>
    <t xml:space="preserve">Tax effect of non-GAAP adjustments </t>
  </si>
  <si>
    <t>Footnotes:</t>
  </si>
  <si>
    <t>(1) To provide investors with additional information in connection with our results as determined in accordance with generally accepted accounting principles in the United States (“GAAP”), we disclose Non-GAAP Earnings (Loss) Per Share, Non-GAAP Operating Profit, Non-GAAP Net Income (Loss), and Adjusted EBITDA as non-GAAP financial measures. These non-GAAP financial measures are not measures of financial performance in accordance with GAAP and may exclude items that are significant in understanding and assessing our financial results. Therefore, these measures should not be considered in isolation or as an alternative or superior to GAAP measures. You should be aware that our presentation of these measures may not be comparable to similarly-titled measures used by other companies. 
We present these non-GAAP financial measures to provide investors with meaningful supplemental financial information, in addition to the financial information presented on a GAAP basis. Rackspace Technology management believes that excluding items such as the impacts from foreign currency rate fluctuations on our international business operations or certain costs, losses and gains that may not be indicative of, or are unrelated to, our core operating results, and that may vary in frequency or magnitude, enhances the comparability of our results and provides a better baseline for analyzing trends in our business. Rackspace Technology management believes the non-GAAP measures provided are also considered important measures by financial analysts covering Rackspace Technology as equity research analysts continue to publish estimates and research notes based on our non-GAAP commentary.</t>
  </si>
  <si>
    <t>Amounts may not add due to rounding</t>
  </si>
  <si>
    <t>Cross Checks</t>
  </si>
  <si>
    <t>Total Revenue SOTP</t>
  </si>
  <si>
    <t>Total Company Non-GAAP Gross Margin Calc</t>
  </si>
  <si>
    <t>Total Operating Profit SOTP</t>
  </si>
  <si>
    <t>Corporate Functions Calc</t>
  </si>
  <si>
    <t>Non-GAAP SG&amp;A Calc</t>
  </si>
  <si>
    <t>Total Company Non-GAAP Operating Margin Calc</t>
  </si>
  <si>
    <t>Non-GAAP Net Income Calc</t>
  </si>
  <si>
    <t>Non-GAAP EPS Calc</t>
  </si>
  <si>
    <t>Non-GAAP Adj EBITDA Calc</t>
  </si>
  <si>
    <t>Public Cloud Non-GAAP Operating Margin Calc</t>
  </si>
  <si>
    <t>Private Cloud Non-GAAP Operating Margin Calc</t>
  </si>
  <si>
    <t>CashFlow SOTP</t>
  </si>
  <si>
    <t>CapEx SOTP</t>
  </si>
  <si>
    <t>Gross Profit Recon</t>
  </si>
  <si>
    <t>Operating Profit Recon</t>
  </si>
  <si>
    <t>Net Income Recon</t>
  </si>
  <si>
    <t>Definitions</t>
  </si>
  <si>
    <t>Non-GAAP Net Revenue assumes net-accounting to public cloud infrastructure resale revenue. This means only the profit element of infrastructure resale is included in Non-GAAP Net Revenue in addition to public cloud services and private cloud revenues. Non-GAAP Net Revenue excludes the costs we pass through to infrastructure resale cloud providers.</t>
  </si>
  <si>
    <t xml:space="preserve">Non-GAAP Gross Profit </t>
  </si>
  <si>
    <t>We present Non-GAAP Gross Profit because we believe the measure is useful in analyzing trends in our underlying, recurring gross margins. We define Non-GAAP Gross Profit as gross profit, adjusted to exclude the impact of share-based compensation expense and other non-recurring or unusual compensation items, purchase accounting-related effects, certain business transformation-related costs, and costs related to the Hosted Exchange incident.</t>
  </si>
  <si>
    <t>Corporate Functions</t>
  </si>
  <si>
    <t xml:space="preserve">Non-GAAP Operating Profit </t>
  </si>
  <si>
    <t>We define Non-GAAP Operating Profit as income (loss) from operations adjusted to exclude the impact of non-cash charges for share-based compensation, special bonuses and other compensation expense, transaction-related costs and adjustments, restructuring and transformation charges, costs related to the Hosted Exchange incident, the amortization of acquired intangible assets, goodwill and asset impairment charges, and certain other non-operating, non-recurring or non-core gains and losses.</t>
  </si>
  <si>
    <t>Segment Operating Profit</t>
  </si>
  <si>
    <t>We define Segment Operating Profit as segment revenue less expenses directly attributable to running the respective segments’ business. These expenses exclude centralized corporate function costs.</t>
  </si>
  <si>
    <t>Non-GAAP Tax Expense Rate</t>
  </si>
  <si>
    <t>We utilize an estimated structural long-term non-GAAP tax rate in order to provide consistency across reporting periods, removing the effect of non-recurring tax adjustments, which include but are not limited to tax rate changes, U.S. tax reform, share-based compensation, audit conclusions and changes to valuation allowances. We used a structural non-GAAP tax rate of 26% for all periods which reflects the removal of the tax effect of non-GAAP pre-tax adjustments and non-recurring tax adjustments on a year-over-year basis. The non-GAAP tax rate could be subject to change for a variety of reasons, including the rapidly evolving global tax environment, significant changes in our geographic earnings mix including due to acquisition activity, or other changes to our strategy or business operations. We will re-evaluate our long-term non-GAAP tax rate as appropriate. We believe that making these adjustments facilitates a better evaluation of our current operating performance and comparisons to prior periods.</t>
  </si>
  <si>
    <t>We define Non-GAAP Net Income (Loss) as net income (loss) adjusted to exclude the impact of non-cash charges for share-based compensation, special bonuses and other compensation expense, transaction-related costs and adjustments, restructuring and transformation charges, costs related to the Hosted Exchange incident, the amortization of acquired intangible assets, goodwill and asset impairment charges, and certain other non-operating, non-recurring or non-core gains and losses, as well as the tax effects of these non-GAAP adjustments.</t>
  </si>
  <si>
    <t>Non-GAAP Weighted Average Shares</t>
  </si>
  <si>
    <t xml:space="preserve">Reflects impact of awards that would have been anti-dilutive to net loss per share, and therefore not included in the calculation, but would be dilutive to Non-GAAP EPS and are therefore included in the share count for purposes of this non-GAAP measure. Potential common share equivalents consist of shares issuable upon the exercise of stock options, vesting of restricted stock units (including performance-based restricted stock units) or purchases under the Employee Stock Purchase Plan (the "ESPP"), as well as contingent shares associated with our acquisition of Datapipe Parent, Inc. Certain of our potential common share equivalents are contingent on Apollo achieving pre-established performance targets based on a multiple of their invested capital ("MOIC"), which are included in the denominator for the entire period if such shares would be issuable as of the end of the reporting period assuming the end of the reporting period was the end of the contingency period. </t>
  </si>
  <si>
    <t xml:space="preserve">Non-GAAP Earnings (Loss) Per Share </t>
  </si>
  <si>
    <t xml:space="preserve">We define Non-GAAP Earnings (Loss) Per Share as Non-GAAP Net Income (Loss) divided by our GAAP weighted average number of shares outstanding for the period on a diluted basis and further adjusted for the weighted average number of shares associated with securities which are anti-dilutive to GAAP loss per share but dilutive to Non-GAAP Earnings (Loss) Per Share. Management uses Non-GAAP Earnings (Loss) Per Share to evaluate the performance of our business on a comparable basis from period to period, including by adjusting for the impact of the issuance of shares that would be dilutive to Non-GAAP Earnings (Loss) Per Share. </t>
  </si>
  <si>
    <t>We define Adjusted EBITDA as net income (loss) adjusted to exclude the impact of non-cash charges for share-based compensation, special bonuses and other compensation expense, transaction-related costs and adjustments, restructuring and transformation charges, costs related to the Hosted Exchange incident, certain other non-operating, non-recurring or non-core gains and losses, interest expense, income taxes, depreciation and amortization, and goodwill and asset impairment charges.</t>
  </si>
  <si>
    <t>2024 Q/Q %</t>
  </si>
  <si>
    <t>2024 Y/Y %</t>
  </si>
  <si>
    <t>Q2 2024</t>
  </si>
  <si>
    <t>Debt modification costs &amp; (gain) loss on debt extinguishment</t>
  </si>
  <si>
    <t>Special bonus &amp; other compensation expense</t>
  </si>
  <si>
    <t>Interest expense impact from Refinancing Transactions</t>
  </si>
  <si>
    <t>We define Corporate Functions as costs that are not allocated to segments. These costs are related to centralized corporate functions that provide services to the segments in areas such as accounting, information technology, marketing, legal and human resources that are not allocated to the segments.</t>
  </si>
  <si>
    <t>(2) Non-GAAP Other Income and Expense primarily includes interest expense, including the interest expense impact from the Refinancing Transactions, as well as yield charges and fees associated with the Receivables Purchase Facility entered in September 2023.​</t>
  </si>
  <si>
    <t>Refinancing Transactions</t>
  </si>
  <si>
    <t>(3) Free cash flows is calculated as cash flows from operating activities as presented in the statement of cash flows under GAAP, less cash capital expenditures.</t>
  </si>
  <si>
    <t>(4) Non-Cash CapEx represents CapEx that is put on lease or otherwise has not been paid out in cash.</t>
  </si>
  <si>
    <t>We define Refinancing Transactions/Debt as the replacement of an existing debt by means of another debt with terms and conditions that are more favorable. We believe the transaction significantly strengthen the company's balance sheet by reducing debt and infusing new capital, as well as reducing interest expense and extending maturities.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</si>
</sst>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_);\(&quot;$&quot;#,##0.00\)"/>
    <numFmt numFmtId="44" formatCode="_(&quot;$&quot;* #,##0.00_);_(&quot;$&quot;* \(#,##0.00\);_(&quot;$&quot;* &quot;-&quot;??_);_(@_)"/>
    <numFmt numFmtId="43" formatCode="_(* #,##0.00_);_(* \(#,##0.00\);_(* &quot;-&quot;??_);_(@_)"/>
    <numFmt numFmtId="164" formatCode="_(* #,##0.0_);_(* \(#,##0.0\);_(* &quot;-&quot;??_);_(@_)"/>
    <numFmt numFmtId="165" formatCode="#,##0.0_);\(#,##0.0\)"/>
    <numFmt numFmtId="166" formatCode="0.0%;\(0.0%\)"/>
    <numFmt numFmtId="167" formatCode="0.0%"/>
    <numFmt numFmtId="168" formatCode="0.0\ &quot;pts&quot;;\(0.0\ &quot;pts&quot;\)"/>
  </numFmts>
  <fonts count="21" x14ac:knownFonts="1">
    <font>
      <sz val="11"/>
      <color theme="1"/>
      <name val="Calibri"/>
      <family val="2"/>
      <scheme val="minor"/>
    </font>
    <font>
      <b/>
      <sz val="11"/>
      <color theme="0"/>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1"/>
      <color theme="1"/>
      <name val="Calibri"/>
      <family val="2"/>
      <scheme val="minor"/>
    </font>
    <font>
      <b/>
      <sz val="11"/>
      <name val="Calibri"/>
      <family val="2"/>
      <scheme val="minor"/>
    </font>
    <font>
      <sz val="11"/>
      <name val="Calibri"/>
      <family val="2"/>
      <scheme val="minor"/>
    </font>
    <font>
      <vertAlign val="superscript"/>
      <sz val="11"/>
      <color theme="1"/>
      <name val="Calibri"/>
      <family val="2"/>
      <scheme val="minor"/>
    </font>
    <font>
      <sz val="10"/>
      <color rgb="FF000000"/>
      <name val="Times New Roman"/>
      <family val="1"/>
    </font>
    <font>
      <b/>
      <sz val="10"/>
      <color theme="1"/>
      <name val="Calibri"/>
      <family val="2"/>
      <scheme val="minor"/>
    </font>
    <font>
      <sz val="10"/>
      <color theme="1"/>
      <name val="Calibri"/>
      <family val="2"/>
      <scheme val="minor"/>
    </font>
    <font>
      <b/>
      <sz val="14"/>
      <color rgb="FFFF0000"/>
      <name val="Calibri"/>
      <family val="2"/>
      <scheme val="minor"/>
    </font>
    <font>
      <sz val="10"/>
      <color theme="1"/>
      <name val="Arial"/>
      <family val="2"/>
    </font>
    <font>
      <sz val="11"/>
      <color theme="1"/>
      <name val="Arial"/>
      <family val="2"/>
    </font>
    <font>
      <i/>
      <sz val="11"/>
      <name val="Calibri"/>
      <family val="2"/>
      <scheme val="minor"/>
    </font>
    <font>
      <b/>
      <sz val="11"/>
      <color rgb="FF000000"/>
      <name val="Arial"/>
      <family val="2"/>
    </font>
    <font>
      <sz val="12"/>
      <color theme="1"/>
      <name val="Arial"/>
      <family val="2"/>
    </font>
    <font>
      <b/>
      <sz val="11"/>
      <color theme="1"/>
      <name val="Arial"/>
      <family val="2"/>
    </font>
    <font>
      <b/>
      <sz val="12"/>
      <color theme="0"/>
      <name val="Arial"/>
      <family val="2"/>
    </font>
    <font>
      <sz val="12"/>
      <color theme="0"/>
      <name val="Arial"/>
      <family val="2"/>
    </font>
  </fonts>
  <fills count="5">
    <fill>
      <patternFill patternType="none"/>
    </fill>
    <fill>
      <patternFill patternType="gray125"/>
    </fill>
    <fill>
      <patternFill patternType="solid">
        <fgColor rgb="FFC00000"/>
        <bgColor indexed="64"/>
      </patternFill>
    </fill>
    <fill>
      <patternFill patternType="solid">
        <fgColor theme="0" tint="-4.9989318521683403E-2"/>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medium">
        <color theme="0" tint="-0.499984740745262"/>
      </right>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medium">
        <color theme="0" tint="-0.499984740745262"/>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style="medium">
        <color theme="0" tint="-0.499984740745262"/>
      </bottom>
      <diagonal/>
    </border>
    <border>
      <left style="medium">
        <color theme="0" tint="-0.499984740745262"/>
      </left>
      <right/>
      <top style="medium">
        <color theme="0" tint="-0.499984740745262"/>
      </top>
      <bottom style="medium">
        <color theme="0" tint="-0.499984740745262"/>
      </bottom>
      <diagonal/>
    </border>
  </borders>
  <cellStyleXfs count="6">
    <xf numFmtId="0" fontId="0" fillId="0" borderId="0"/>
    <xf numFmtId="43" fontId="5" fillId="0" borderId="0" applyFont="0" applyFill="0" applyBorder="0" applyAlignment="0" applyProtection="0"/>
    <xf numFmtId="9" fontId="5" fillId="0" borderId="0" applyFont="0" applyFill="0" applyBorder="0" applyAlignment="0" applyProtection="0"/>
    <xf numFmtId="0" fontId="9" fillId="0" borderId="0"/>
    <xf numFmtId="0" fontId="14" fillId="0" borderId="0"/>
    <xf numFmtId="0" fontId="5" fillId="0" borderId="0"/>
  </cellStyleXfs>
  <cellXfs count="205">
    <xf numFmtId="0" fontId="0" fillId="0" borderId="0" xfId="0"/>
    <xf numFmtId="0" fontId="2" fillId="0" borderId="0" xfId="0" applyFont="1"/>
    <xf numFmtId="0" fontId="4" fillId="0" borderId="0" xfId="0" applyFont="1"/>
    <xf numFmtId="0" fontId="0" fillId="2" borderId="2" xfId="0" applyFill="1" applyBorder="1"/>
    <xf numFmtId="0" fontId="0" fillId="2" borderId="3" xfId="0" applyFill="1" applyBorder="1"/>
    <xf numFmtId="0" fontId="1" fillId="2" borderId="1" xfId="0" applyFont="1" applyFill="1" applyBorder="1" applyAlignment="1">
      <alignment horizontal="center"/>
    </xf>
    <xf numFmtId="164" fontId="0" fillId="0" borderId="0" xfId="1" applyNumberFormat="1" applyFont="1"/>
    <xf numFmtId="164" fontId="0" fillId="3" borderId="0" xfId="1" applyNumberFormat="1" applyFont="1" applyFill="1"/>
    <xf numFmtId="164" fontId="0" fillId="0" borderId="0" xfId="1" applyNumberFormat="1" applyFont="1" applyFill="1"/>
    <xf numFmtId="164" fontId="2" fillId="3" borderId="0" xfId="1" applyNumberFormat="1" applyFont="1" applyFill="1"/>
    <xf numFmtId="164" fontId="2" fillId="0" borderId="0" xfId="1" applyNumberFormat="1" applyFont="1" applyFill="1"/>
    <xf numFmtId="164" fontId="7" fillId="0" borderId="0" xfId="1" applyNumberFormat="1" applyFont="1"/>
    <xf numFmtId="164" fontId="0" fillId="3" borderId="7" xfId="1" applyNumberFormat="1" applyFont="1" applyFill="1" applyBorder="1"/>
    <xf numFmtId="164" fontId="2" fillId="3" borderId="7" xfId="1" applyNumberFormat="1" applyFont="1" applyFill="1" applyBorder="1"/>
    <xf numFmtId="164" fontId="2" fillId="0" borderId="7" xfId="1" applyNumberFormat="1" applyFont="1" applyFill="1" applyBorder="1"/>
    <xf numFmtId="164" fontId="0" fillId="0" borderId="7" xfId="1" applyNumberFormat="1" applyFont="1" applyBorder="1"/>
    <xf numFmtId="164" fontId="5" fillId="0" borderId="8" xfId="1" applyNumberFormat="1" applyFont="1" applyBorder="1"/>
    <xf numFmtId="164" fontId="0" fillId="3" borderId="8" xfId="1" applyNumberFormat="1" applyFont="1" applyFill="1" applyBorder="1"/>
    <xf numFmtId="164" fontId="2" fillId="3" borderId="8" xfId="1" applyNumberFormat="1" applyFont="1" applyFill="1" applyBorder="1"/>
    <xf numFmtId="164" fontId="2" fillId="0" borderId="8" xfId="1" applyNumberFormat="1" applyFont="1" applyFill="1" applyBorder="1"/>
    <xf numFmtId="164" fontId="0" fillId="0" borderId="8" xfId="1" applyNumberFormat="1" applyFont="1" applyBorder="1"/>
    <xf numFmtId="164" fontId="5" fillId="0" borderId="0" xfId="1" applyNumberFormat="1" applyFont="1" applyFill="1"/>
    <xf numFmtId="164" fontId="7" fillId="0" borderId="7" xfId="1" applyNumberFormat="1" applyFont="1" applyBorder="1"/>
    <xf numFmtId="164" fontId="7" fillId="0" borderId="8" xfId="1" applyNumberFormat="1" applyFont="1" applyBorder="1"/>
    <xf numFmtId="164" fontId="7" fillId="0" borderId="0" xfId="1" applyNumberFormat="1" applyFont="1" applyFill="1"/>
    <xf numFmtId="164" fontId="7" fillId="3" borderId="7" xfId="1" applyNumberFormat="1" applyFont="1" applyFill="1" applyBorder="1"/>
    <xf numFmtId="164" fontId="7" fillId="3" borderId="0" xfId="1" applyNumberFormat="1" applyFont="1" applyFill="1"/>
    <xf numFmtId="164" fontId="5" fillId="3" borderId="7" xfId="1" applyNumberFormat="1" applyFont="1" applyFill="1" applyBorder="1"/>
    <xf numFmtId="164" fontId="5" fillId="3" borderId="0" xfId="1" applyNumberFormat="1" applyFont="1" applyFill="1"/>
    <xf numFmtId="164" fontId="5" fillId="3" borderId="8" xfId="1" applyNumberFormat="1" applyFont="1" applyFill="1" applyBorder="1"/>
    <xf numFmtId="164" fontId="5" fillId="0" borderId="7" xfId="1" applyNumberFormat="1" applyFont="1" applyFill="1" applyBorder="1"/>
    <xf numFmtId="165" fontId="0" fillId="0" borderId="7" xfId="1" applyNumberFormat="1" applyFont="1" applyBorder="1"/>
    <xf numFmtId="165" fontId="0" fillId="0" borderId="0" xfId="1" applyNumberFormat="1" applyFont="1"/>
    <xf numFmtId="165" fontId="0" fillId="0" borderId="8" xfId="1" applyNumberFormat="1" applyFont="1" applyBorder="1"/>
    <xf numFmtId="165" fontId="0" fillId="0" borderId="0" xfId="1" applyNumberFormat="1" applyFont="1" applyFill="1"/>
    <xf numFmtId="165" fontId="2" fillId="3" borderId="7" xfId="1" applyNumberFormat="1" applyFont="1" applyFill="1" applyBorder="1"/>
    <xf numFmtId="165" fontId="2" fillId="3" borderId="0" xfId="1" applyNumberFormat="1" applyFont="1" applyFill="1"/>
    <xf numFmtId="165" fontId="2" fillId="3" borderId="8" xfId="1" applyNumberFormat="1" applyFont="1" applyFill="1" applyBorder="1"/>
    <xf numFmtId="165" fontId="2" fillId="0" borderId="0" xfId="1" applyNumberFormat="1" applyFont="1" applyFill="1"/>
    <xf numFmtId="165" fontId="0" fillId="3" borderId="7" xfId="1" applyNumberFormat="1" applyFont="1" applyFill="1" applyBorder="1"/>
    <xf numFmtId="165" fontId="0" fillId="3" borderId="0" xfId="1" applyNumberFormat="1" applyFont="1" applyFill="1"/>
    <xf numFmtId="165" fontId="0" fillId="3" borderId="8" xfId="1" applyNumberFormat="1" applyFont="1" applyFill="1" applyBorder="1"/>
    <xf numFmtId="165" fontId="2" fillId="0" borderId="7" xfId="1" applyNumberFormat="1" applyFont="1" applyFill="1" applyBorder="1"/>
    <xf numFmtId="165" fontId="2" fillId="0" borderId="8" xfId="1" applyNumberFormat="1" applyFont="1" applyFill="1" applyBorder="1"/>
    <xf numFmtId="165" fontId="0" fillId="0" borderId="0" xfId="1" applyNumberFormat="1" applyFont="1" applyFill="1" applyBorder="1"/>
    <xf numFmtId="165" fontId="5" fillId="3" borderId="7" xfId="1" applyNumberFormat="1" applyFont="1" applyFill="1" applyBorder="1"/>
    <xf numFmtId="165" fontId="5" fillId="3" borderId="0" xfId="1" applyNumberFormat="1" applyFont="1" applyFill="1"/>
    <xf numFmtId="165" fontId="5" fillId="3" borderId="8" xfId="1" applyNumberFormat="1" applyFont="1" applyFill="1" applyBorder="1"/>
    <xf numFmtId="165" fontId="5" fillId="0" borderId="0" xfId="1" applyNumberFormat="1" applyFont="1" applyFill="1"/>
    <xf numFmtId="166" fontId="0" fillId="0" borderId="0" xfId="2" applyNumberFormat="1" applyFont="1" applyFill="1"/>
    <xf numFmtId="0" fontId="10" fillId="0" borderId="0" xfId="0" applyFont="1"/>
    <xf numFmtId="0" fontId="11" fillId="0" borderId="0" xfId="0" applyFont="1"/>
    <xf numFmtId="39" fontId="0" fillId="0" borderId="0" xfId="1" applyNumberFormat="1" applyFont="1" applyFill="1"/>
    <xf numFmtId="164" fontId="2" fillId="0" borderId="7" xfId="1" applyNumberFormat="1" applyFont="1" applyBorder="1"/>
    <xf numFmtId="164" fontId="2" fillId="0" borderId="0" xfId="1" applyNumberFormat="1" applyFont="1"/>
    <xf numFmtId="164" fontId="6" fillId="0" borderId="8" xfId="1" applyNumberFormat="1" applyFont="1" applyBorder="1"/>
    <xf numFmtId="43" fontId="0" fillId="0" borderId="0" xfId="0" applyNumberFormat="1"/>
    <xf numFmtId="43" fontId="0" fillId="0" borderId="0" xfId="1" applyFont="1"/>
    <xf numFmtId="43" fontId="0" fillId="0" borderId="0" xfId="1" applyFont="1" applyFill="1"/>
    <xf numFmtId="164" fontId="5" fillId="0" borderId="8" xfId="1" applyNumberFormat="1" applyFont="1" applyFill="1" applyBorder="1"/>
    <xf numFmtId="164" fontId="6" fillId="0" borderId="8" xfId="1" applyNumberFormat="1" applyFont="1" applyFill="1" applyBorder="1"/>
    <xf numFmtId="164" fontId="7" fillId="3" borderId="8" xfId="1" applyNumberFormat="1" applyFont="1" applyFill="1" applyBorder="1"/>
    <xf numFmtId="0" fontId="12" fillId="0" borderId="0" xfId="0" applyFont="1"/>
    <xf numFmtId="0" fontId="0" fillId="0" borderId="13" xfId="0" applyBorder="1"/>
    <xf numFmtId="0" fontId="4" fillId="0" borderId="9" xfId="0" applyFont="1" applyBorder="1"/>
    <xf numFmtId="0" fontId="3" fillId="0" borderId="9" xfId="0" applyFont="1" applyBorder="1"/>
    <xf numFmtId="0" fontId="0" fillId="0" borderId="9" xfId="0" applyBorder="1" applyAlignment="1">
      <alignment horizontal="left" indent="2"/>
    </xf>
    <xf numFmtId="0" fontId="2" fillId="3" borderId="9" xfId="0" applyFont="1" applyFill="1" applyBorder="1" applyAlignment="1">
      <alignment horizontal="left" indent="1"/>
    </xf>
    <xf numFmtId="0" fontId="0" fillId="3" borderId="9" xfId="0" applyFill="1" applyBorder="1" applyAlignment="1">
      <alignment horizontal="left" indent="2"/>
    </xf>
    <xf numFmtId="0" fontId="2" fillId="0" borderId="9" xfId="0" applyFont="1" applyBorder="1" applyAlignment="1">
      <alignment horizontal="left" indent="1"/>
    </xf>
    <xf numFmtId="0" fontId="0" fillId="0" borderId="9" xfId="0" applyBorder="1"/>
    <xf numFmtId="0" fontId="0" fillId="0" borderId="9" xfId="0" applyBorder="1" applyAlignment="1">
      <alignment horizontal="left" indent="1"/>
    </xf>
    <xf numFmtId="0" fontId="0" fillId="3" borderId="9" xfId="0" applyFill="1" applyBorder="1" applyAlignment="1">
      <alignment horizontal="left" indent="1"/>
    </xf>
    <xf numFmtId="7" fontId="0" fillId="0" borderId="0" xfId="1" applyNumberFormat="1" applyFont="1" applyFill="1"/>
    <xf numFmtId="0" fontId="13" fillId="0" borderId="0" xfId="0" applyFont="1" applyAlignment="1">
      <alignment horizontal="left"/>
    </xf>
    <xf numFmtId="167" fontId="7" fillId="0" borderId="7" xfId="2" applyNumberFormat="1" applyFont="1" applyFill="1" applyBorder="1"/>
    <xf numFmtId="167" fontId="7" fillId="0" borderId="0" xfId="2" applyNumberFormat="1" applyFont="1" applyFill="1"/>
    <xf numFmtId="167" fontId="5" fillId="0" borderId="8" xfId="2" applyNumberFormat="1" applyFont="1" applyFill="1" applyBorder="1"/>
    <xf numFmtId="167" fontId="5" fillId="0" borderId="0" xfId="2" applyNumberFormat="1" applyFont="1" applyFill="1"/>
    <xf numFmtId="167" fontId="0" fillId="3" borderId="7" xfId="2" applyNumberFormat="1" applyFont="1" applyFill="1" applyBorder="1"/>
    <xf numFmtId="167" fontId="0" fillId="3" borderId="0" xfId="2" applyNumberFormat="1" applyFont="1" applyFill="1"/>
    <xf numFmtId="167" fontId="0" fillId="3" borderId="8" xfId="2" applyNumberFormat="1" applyFont="1" applyFill="1" applyBorder="1"/>
    <xf numFmtId="167" fontId="5" fillId="3" borderId="8" xfId="2" applyNumberFormat="1" applyFont="1" applyFill="1" applyBorder="1"/>
    <xf numFmtId="167" fontId="7" fillId="3" borderId="7" xfId="2" applyNumberFormat="1" applyFont="1" applyFill="1" applyBorder="1"/>
    <xf numFmtId="167" fontId="7" fillId="3" borderId="0" xfId="2" applyNumberFormat="1" applyFont="1" applyFill="1"/>
    <xf numFmtId="167" fontId="5" fillId="0" borderId="7" xfId="2" applyNumberFormat="1" applyFont="1" applyFill="1" applyBorder="1"/>
    <xf numFmtId="167" fontId="0" fillId="0" borderId="7" xfId="2" applyNumberFormat="1" applyFont="1" applyFill="1" applyBorder="1"/>
    <xf numFmtId="167" fontId="0" fillId="0" borderId="0" xfId="2" applyNumberFormat="1" applyFont="1" applyFill="1"/>
    <xf numFmtId="167" fontId="0" fillId="0" borderId="8" xfId="2" applyNumberFormat="1" applyFont="1" applyFill="1" applyBorder="1"/>
    <xf numFmtId="165" fontId="5" fillId="0" borderId="7" xfId="1" applyNumberFormat="1" applyFont="1" applyFill="1" applyBorder="1"/>
    <xf numFmtId="165" fontId="5" fillId="0" borderId="8" xfId="1" applyNumberFormat="1" applyFont="1" applyFill="1" applyBorder="1"/>
    <xf numFmtId="39" fontId="0" fillId="0" borderId="7" xfId="1" applyNumberFormat="1" applyFont="1" applyFill="1" applyBorder="1"/>
    <xf numFmtId="39" fontId="0" fillId="0" borderId="8" xfId="1" applyNumberFormat="1" applyFont="1" applyFill="1" applyBorder="1"/>
    <xf numFmtId="166" fontId="7" fillId="0" borderId="7" xfId="2" applyNumberFormat="1" applyFont="1" applyBorder="1"/>
    <xf numFmtId="166" fontId="7" fillId="3" borderId="7" xfId="2" applyNumberFormat="1" applyFont="1" applyFill="1" applyBorder="1"/>
    <xf numFmtId="166" fontId="6" fillId="0" borderId="7" xfId="2" applyNumberFormat="1" applyFont="1" applyFill="1" applyBorder="1"/>
    <xf numFmtId="166" fontId="6" fillId="3" borderId="7" xfId="2" applyNumberFormat="1" applyFont="1" applyFill="1" applyBorder="1"/>
    <xf numFmtId="167" fontId="0" fillId="0" borderId="12" xfId="2" applyNumberFormat="1" applyFont="1" applyFill="1" applyBorder="1"/>
    <xf numFmtId="167" fontId="0" fillId="0" borderId="11" xfId="2" applyNumberFormat="1" applyFont="1" applyFill="1" applyBorder="1"/>
    <xf numFmtId="167" fontId="0" fillId="0" borderId="3" xfId="2" applyNumberFormat="1" applyFont="1" applyFill="1" applyBorder="1"/>
    <xf numFmtId="168" fontId="15" fillId="3" borderId="9" xfId="4" applyNumberFormat="1" applyFont="1" applyFill="1" applyBorder="1"/>
    <xf numFmtId="168" fontId="15" fillId="0" borderId="9" xfId="4" applyNumberFormat="1" applyFont="1" applyBorder="1"/>
    <xf numFmtId="166" fontId="7" fillId="0" borderId="7" xfId="2" applyNumberFormat="1" applyFont="1" applyFill="1" applyBorder="1"/>
    <xf numFmtId="165" fontId="0" fillId="0" borderId="7" xfId="1" applyNumberFormat="1" applyFont="1" applyFill="1" applyBorder="1"/>
    <xf numFmtId="165" fontId="0" fillId="0" borderId="8" xfId="1" applyNumberFormat="1" applyFont="1" applyFill="1" applyBorder="1"/>
    <xf numFmtId="168" fontId="15" fillId="0" borderId="12" xfId="4" applyNumberFormat="1" applyFont="1" applyBorder="1"/>
    <xf numFmtId="168" fontId="15" fillId="0" borderId="11" xfId="4" applyNumberFormat="1" applyFont="1" applyBorder="1"/>
    <xf numFmtId="168" fontId="15" fillId="0" borderId="10" xfId="4" applyNumberFormat="1" applyFont="1" applyBorder="1"/>
    <xf numFmtId="0" fontId="11" fillId="0" borderId="0" xfId="0" applyFont="1" applyAlignment="1">
      <alignment horizontal="left" vertical="center" wrapText="1"/>
    </xf>
    <xf numFmtId="165" fontId="0" fillId="0" borderId="0" xfId="1" applyNumberFormat="1" applyFont="1" applyBorder="1"/>
    <xf numFmtId="167" fontId="5" fillId="3" borderId="7" xfId="2" applyNumberFormat="1" applyFont="1" applyFill="1" applyBorder="1"/>
    <xf numFmtId="167" fontId="5" fillId="3" borderId="0" xfId="2" applyNumberFormat="1" applyFont="1" applyFill="1"/>
    <xf numFmtId="0" fontId="0" fillId="0" borderId="10" xfId="0" applyBorder="1" applyAlignment="1">
      <alignment horizontal="left" indent="1"/>
    </xf>
    <xf numFmtId="167" fontId="0" fillId="0" borderId="0" xfId="0" applyNumberFormat="1"/>
    <xf numFmtId="166" fontId="0" fillId="3" borderId="7" xfId="2" applyNumberFormat="1" applyFont="1" applyFill="1" applyBorder="1"/>
    <xf numFmtId="166" fontId="0" fillId="3" borderId="0" xfId="2" applyNumberFormat="1" applyFont="1" applyFill="1"/>
    <xf numFmtId="166" fontId="0" fillId="3" borderId="8" xfId="2" applyNumberFormat="1" applyFont="1" applyFill="1" applyBorder="1"/>
    <xf numFmtId="7" fontId="0" fillId="3" borderId="7" xfId="1" applyNumberFormat="1" applyFont="1" applyFill="1" applyBorder="1"/>
    <xf numFmtId="7" fontId="0" fillId="3" borderId="0" xfId="1" applyNumberFormat="1" applyFont="1" applyFill="1"/>
    <xf numFmtId="7" fontId="0" fillId="3" borderId="8" xfId="1" applyNumberFormat="1" applyFont="1" applyFill="1" applyBorder="1"/>
    <xf numFmtId="0" fontId="0" fillId="3" borderId="10" xfId="0" applyFill="1" applyBorder="1" applyAlignment="1">
      <alignment horizontal="left" indent="1"/>
    </xf>
    <xf numFmtId="167" fontId="0" fillId="3" borderId="12" xfId="2" applyNumberFormat="1" applyFont="1" applyFill="1" applyBorder="1"/>
    <xf numFmtId="167" fontId="0" fillId="3" borderId="11" xfId="2" applyNumberFormat="1" applyFont="1" applyFill="1" applyBorder="1"/>
    <xf numFmtId="167" fontId="0" fillId="3" borderId="3" xfId="2" applyNumberFormat="1" applyFont="1" applyFill="1" applyBorder="1"/>
    <xf numFmtId="168" fontId="15" fillId="3" borderId="11" xfId="4" applyNumberFormat="1" applyFont="1" applyFill="1" applyBorder="1"/>
    <xf numFmtId="168" fontId="15" fillId="3" borderId="10" xfId="4" applyNumberFormat="1" applyFont="1" applyFill="1" applyBorder="1"/>
    <xf numFmtId="164" fontId="7" fillId="0" borderId="8" xfId="1" applyNumberFormat="1" applyFont="1" applyFill="1" applyBorder="1"/>
    <xf numFmtId="0" fontId="17" fillId="0" borderId="0" xfId="0" applyFont="1"/>
    <xf numFmtId="0" fontId="14" fillId="0" borderId="0" xfId="0" applyFont="1"/>
    <xf numFmtId="0" fontId="14" fillId="0" borderId="0" xfId="0" applyFont="1" applyAlignment="1">
      <alignment wrapText="1"/>
    </xf>
    <xf numFmtId="0" fontId="18" fillId="0" borderId="0" xfId="0" applyFont="1" applyAlignment="1">
      <alignment wrapText="1"/>
    </xf>
    <xf numFmtId="0" fontId="18" fillId="0" borderId="0" xfId="0" applyFont="1" applyAlignment="1">
      <alignment vertical="center" wrapText="1"/>
    </xf>
    <xf numFmtId="0" fontId="14" fillId="0" borderId="0" xfId="0" applyFont="1" applyAlignment="1">
      <alignment vertical="center" wrapText="1"/>
    </xf>
    <xf numFmtId="0" fontId="14" fillId="0" borderId="14" xfId="0" applyFont="1" applyBorder="1" applyAlignment="1">
      <alignment vertical="center" wrapText="1"/>
    </xf>
    <xf numFmtId="0" fontId="14" fillId="0" borderId="15" xfId="0" applyFont="1" applyBorder="1" applyAlignment="1">
      <alignment vertical="center" wrapText="1"/>
    </xf>
    <xf numFmtId="0" fontId="19" fillId="2" borderId="16" xfId="0" applyFont="1" applyFill="1" applyBorder="1" applyAlignment="1">
      <alignment vertical="center" wrapText="1"/>
    </xf>
    <xf numFmtId="0" fontId="20" fillId="2" borderId="17" xfId="0" applyFont="1" applyFill="1" applyBorder="1" applyAlignment="1">
      <alignment vertical="center" wrapText="1"/>
    </xf>
    <xf numFmtId="0" fontId="16" fillId="0" borderId="18" xfId="0" applyFont="1" applyBorder="1" applyAlignment="1">
      <alignment horizontal="left" vertical="center" wrapText="1" readingOrder="1"/>
    </xf>
    <xf numFmtId="0" fontId="18" fillId="0" borderId="19" xfId="0" applyFont="1" applyBorder="1" applyAlignment="1">
      <alignment vertical="center" wrapText="1"/>
    </xf>
    <xf numFmtId="164" fontId="6" fillId="3" borderId="8" xfId="1" applyNumberFormat="1" applyFont="1" applyFill="1" applyBorder="1"/>
    <xf numFmtId="164" fontId="0" fillId="0" borderId="7" xfId="1" applyNumberFormat="1" applyFont="1" applyFill="1" applyBorder="1"/>
    <xf numFmtId="164" fontId="0" fillId="0" borderId="13" xfId="1" applyNumberFormat="1" applyFont="1" applyBorder="1"/>
    <xf numFmtId="164" fontId="0" fillId="0" borderId="9" xfId="1" applyNumberFormat="1" applyFont="1" applyBorder="1"/>
    <xf numFmtId="166" fontId="7" fillId="0" borderId="9" xfId="2" applyNumberFormat="1" applyFont="1" applyBorder="1"/>
    <xf numFmtId="166" fontId="7" fillId="3" borderId="9" xfId="2" applyNumberFormat="1" applyFont="1" applyFill="1" applyBorder="1"/>
    <xf numFmtId="166" fontId="7" fillId="0" borderId="9" xfId="2" applyNumberFormat="1" applyFont="1" applyFill="1" applyBorder="1"/>
    <xf numFmtId="166" fontId="6" fillId="3" borderId="9" xfId="2" applyNumberFormat="1" applyFont="1" applyFill="1" applyBorder="1"/>
    <xf numFmtId="166" fontId="6" fillId="0" borderId="9" xfId="2" applyNumberFormat="1" applyFont="1" applyFill="1" applyBorder="1"/>
    <xf numFmtId="167" fontId="5" fillId="0" borderId="9" xfId="2" applyNumberFormat="1" applyFont="1" applyFill="1" applyBorder="1"/>
    <xf numFmtId="165" fontId="2" fillId="0" borderId="9" xfId="1" applyNumberFormat="1" applyFont="1" applyFill="1" applyBorder="1"/>
    <xf numFmtId="39" fontId="0" fillId="0" borderId="9" xfId="1" applyNumberFormat="1" applyFont="1" applyFill="1" applyBorder="1"/>
    <xf numFmtId="165" fontId="0" fillId="0" borderId="9" xfId="1" applyNumberFormat="1" applyFont="1" applyBorder="1"/>
    <xf numFmtId="165" fontId="5" fillId="3" borderId="9" xfId="1" applyNumberFormat="1" applyFont="1" applyFill="1" applyBorder="1"/>
    <xf numFmtId="165" fontId="5" fillId="0" borderId="9" xfId="1" applyNumberFormat="1" applyFont="1" applyFill="1" applyBorder="1"/>
    <xf numFmtId="165" fontId="0" fillId="3" borderId="9" xfId="1" applyNumberFormat="1" applyFont="1" applyFill="1" applyBorder="1"/>
    <xf numFmtId="165" fontId="0" fillId="0" borderId="9" xfId="1" applyNumberFormat="1" applyFont="1" applyFill="1" applyBorder="1"/>
    <xf numFmtId="165" fontId="2" fillId="3" borderId="9" xfId="1" applyNumberFormat="1" applyFont="1" applyFill="1" applyBorder="1"/>
    <xf numFmtId="164" fontId="2" fillId="0" borderId="9" xfId="1" applyNumberFormat="1" applyFont="1" applyBorder="1"/>
    <xf numFmtId="164" fontId="5" fillId="3" borderId="9" xfId="1" applyNumberFormat="1" applyFont="1" applyFill="1" applyBorder="1"/>
    <xf numFmtId="164" fontId="2" fillId="0" borderId="9" xfId="1" applyNumberFormat="1" applyFont="1" applyFill="1" applyBorder="1"/>
    <xf numFmtId="164" fontId="5" fillId="0" borderId="9" xfId="1" applyNumberFormat="1" applyFont="1" applyFill="1" applyBorder="1"/>
    <xf numFmtId="164" fontId="2" fillId="3" borderId="9" xfId="1" applyNumberFormat="1" applyFont="1" applyFill="1" applyBorder="1"/>
    <xf numFmtId="164" fontId="0" fillId="3" borderId="9" xfId="1" applyNumberFormat="1" applyFont="1" applyFill="1" applyBorder="1"/>
    <xf numFmtId="164" fontId="0" fillId="0" borderId="9" xfId="1" applyNumberFormat="1" applyFont="1" applyFill="1" applyBorder="1"/>
    <xf numFmtId="166" fontId="7" fillId="0" borderId="0" xfId="2" applyNumberFormat="1" applyFont="1" applyBorder="1"/>
    <xf numFmtId="166" fontId="7" fillId="3" borderId="0" xfId="2" applyNumberFormat="1" applyFont="1" applyFill="1" applyBorder="1"/>
    <xf numFmtId="166" fontId="7" fillId="0" borderId="0" xfId="2" applyNumberFormat="1" applyFont="1" applyFill="1" applyBorder="1"/>
    <xf numFmtId="166" fontId="6" fillId="3" borderId="0" xfId="2" applyNumberFormat="1" applyFont="1" applyFill="1" applyBorder="1"/>
    <xf numFmtId="168" fontId="15" fillId="0" borderId="0" xfId="4" applyNumberFormat="1" applyFont="1"/>
    <xf numFmtId="168" fontId="15" fillId="3" borderId="0" xfId="4" applyNumberFormat="1" applyFont="1" applyFill="1"/>
    <xf numFmtId="166" fontId="6" fillId="0" borderId="0" xfId="2" applyNumberFormat="1" applyFont="1" applyFill="1" applyBorder="1"/>
    <xf numFmtId="167" fontId="5" fillId="0" borderId="0" xfId="2" applyNumberFormat="1" applyFont="1" applyFill="1" applyBorder="1"/>
    <xf numFmtId="165" fontId="2" fillId="0" borderId="0" xfId="1" applyNumberFormat="1" applyFont="1" applyFill="1" applyBorder="1"/>
    <xf numFmtId="39" fontId="0" fillId="0" borderId="0" xfId="1" applyNumberFormat="1" applyFont="1" applyFill="1" applyBorder="1"/>
    <xf numFmtId="164" fontId="0" fillId="0" borderId="0" xfId="1" applyNumberFormat="1" applyFont="1" applyBorder="1"/>
    <xf numFmtId="166" fontId="7" fillId="0" borderId="12" xfId="2" applyNumberFormat="1" applyFont="1" applyBorder="1"/>
    <xf numFmtId="166" fontId="7" fillId="3" borderId="12" xfId="2" applyNumberFormat="1" applyFont="1" applyFill="1" applyBorder="1"/>
    <xf numFmtId="166" fontId="7" fillId="3" borderId="11" xfId="2" applyNumberFormat="1" applyFont="1" applyFill="1" applyBorder="1"/>
    <xf numFmtId="166" fontId="7" fillId="0" borderId="11" xfId="2" applyNumberFormat="1" applyFont="1" applyBorder="1"/>
    <xf numFmtId="164" fontId="5" fillId="3" borderId="0" xfId="1" applyNumberFormat="1" applyFont="1" applyFill="1" applyBorder="1"/>
    <xf numFmtId="164" fontId="0" fillId="0" borderId="0" xfId="1" applyNumberFormat="1" applyFont="1" applyFill="1" applyBorder="1"/>
    <xf numFmtId="166" fontId="7" fillId="3" borderId="10" xfId="2" applyNumberFormat="1" applyFont="1" applyFill="1" applyBorder="1"/>
    <xf numFmtId="166" fontId="7" fillId="0" borderId="10" xfId="2" applyNumberFormat="1" applyFont="1" applyBorder="1"/>
    <xf numFmtId="165" fontId="5" fillId="3" borderId="0" xfId="1" applyNumberFormat="1" applyFont="1" applyFill="1" applyBorder="1"/>
    <xf numFmtId="165" fontId="5" fillId="0" borderId="0" xfId="1" applyNumberFormat="1" applyFont="1" applyFill="1" applyBorder="1"/>
    <xf numFmtId="165" fontId="0" fillId="3" borderId="0" xfId="1" applyNumberFormat="1" applyFont="1" applyFill="1" applyBorder="1"/>
    <xf numFmtId="165" fontId="2" fillId="3" borderId="0" xfId="1" applyNumberFormat="1" applyFont="1" applyFill="1" applyBorder="1"/>
    <xf numFmtId="164" fontId="2" fillId="0" borderId="0" xfId="1" applyNumberFormat="1" applyFont="1" applyBorder="1"/>
    <xf numFmtId="164" fontId="2" fillId="0" borderId="0" xfId="1" applyNumberFormat="1" applyFont="1" applyFill="1" applyBorder="1"/>
    <xf numFmtId="164" fontId="5" fillId="0" borderId="0" xfId="1" applyNumberFormat="1" applyFont="1" applyFill="1" applyBorder="1"/>
    <xf numFmtId="164" fontId="2" fillId="3" borderId="0" xfId="1" applyNumberFormat="1" applyFont="1" applyFill="1" applyBorder="1"/>
    <xf numFmtId="164" fontId="0" fillId="3" borderId="0" xfId="1" applyNumberFormat="1" applyFont="1" applyFill="1" applyBorder="1"/>
    <xf numFmtId="44" fontId="0" fillId="3" borderId="0" xfId="1" applyNumberFormat="1" applyFont="1" applyFill="1" applyBorder="1"/>
    <xf numFmtId="0" fontId="2" fillId="4" borderId="0" xfId="0" applyFont="1" applyFill="1"/>
    <xf numFmtId="0" fontId="2" fillId="4" borderId="10" xfId="0" applyFont="1" applyFill="1" applyBorder="1" applyAlignment="1">
      <alignment horizontal="left" indent="1"/>
    </xf>
    <xf numFmtId="164" fontId="2" fillId="4" borderId="12" xfId="1" applyNumberFormat="1" applyFont="1" applyFill="1" applyBorder="1"/>
    <xf numFmtId="164" fontId="2" fillId="4" borderId="11" xfId="1" applyNumberFormat="1" applyFont="1" applyFill="1" applyBorder="1"/>
    <xf numFmtId="164" fontId="6" fillId="4" borderId="3" xfId="1" applyNumberFormat="1" applyFont="1" applyFill="1" applyBorder="1"/>
    <xf numFmtId="164" fontId="2" fillId="4" borderId="0" xfId="1" applyNumberFormat="1" applyFont="1" applyFill="1"/>
    <xf numFmtId="0" fontId="0" fillId="4" borderId="0" xfId="0" applyFill="1"/>
    <xf numFmtId="164" fontId="2" fillId="4" borderId="10" xfId="1" applyNumberFormat="1" applyFont="1" applyFill="1" applyBorder="1"/>
    <xf numFmtId="0" fontId="11" fillId="0" borderId="0" xfId="0" applyFont="1" applyAlignment="1">
      <alignment horizontal="left" vertical="center" wrapText="1"/>
    </xf>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6" xfId="0" applyFont="1" applyFill="1" applyBorder="1" applyAlignment="1">
      <alignment horizontal="center"/>
    </xf>
  </cellXfs>
  <cellStyles count="6">
    <cellStyle name="Comma" xfId="1" builtinId="3"/>
    <cellStyle name="Normal" xfId="0" builtinId="0"/>
    <cellStyle name="Normal 1589 5" xfId="4" xr:uid="{8D9D7BA4-8C67-4326-9105-92AB28099F8F}"/>
    <cellStyle name="Normal 2" xfId="3" xr:uid="{29F15381-AB75-40AB-B424-23A8C12B5390}"/>
    <cellStyle name="Normal 30" xfId="5" xr:uid="{F4891102-646E-469B-9C13-99807BDE082D}"/>
    <cellStyle name="Percent" xfId="2" builtinId="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3</xdr:row>
      <xdr:rowOff>0</xdr:rowOff>
    </xdr:from>
    <xdr:to>
      <xdr:col>2</xdr:col>
      <xdr:colOff>1143000</xdr:colOff>
      <xdr:row>4</xdr:row>
      <xdr:rowOff>162923</xdr:rowOff>
    </xdr:to>
    <xdr:pic>
      <xdr:nvPicPr>
        <xdr:cNvPr id="2" name="Graphic 7">
          <a:extLst>
            <a:ext uri="{FF2B5EF4-FFF2-40B4-BE49-F238E27FC236}">
              <a16:creationId xmlns:a16="http://schemas.microsoft.com/office/drawing/2014/main" id="{0E729149-121F-4877-9D25-EFADAA1E41A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1143000" cy="34707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ECF83-C068-40D0-9497-0FFA391F4F49}">
  <sheetPr>
    <pageSetUpPr fitToPage="1"/>
  </sheetPr>
  <dimension ref="A1:AF158"/>
  <sheetViews>
    <sheetView showGridLines="0" tabSelected="1" zoomScale="90" zoomScaleNormal="90" workbookViewId="0">
      <pane xSplit="4" ySplit="12" topLeftCell="E13" activePane="bottomRight" state="frozen"/>
      <selection pane="topRight" activeCell="E1" sqref="E1"/>
      <selection pane="bottomLeft" activeCell="A13" sqref="A13"/>
      <selection pane="bottomRight" activeCell="I8" sqref="I8"/>
    </sheetView>
  </sheetViews>
  <sheetFormatPr defaultRowHeight="14.5" outlineLevelRow="1" outlineLevelCol="1" x14ac:dyDescent="0.35"/>
  <cols>
    <col min="1" max="2" width="9.1796875" hidden="1" customWidth="1" outlineLevel="1"/>
    <col min="3" max="3" width="60.7265625" customWidth="1" collapsed="1"/>
    <col min="4" max="4" width="1.7265625" customWidth="1"/>
    <col min="5" max="9" width="10.453125" customWidth="1"/>
    <col min="10" max="10" width="1.81640625" customWidth="1"/>
    <col min="11" max="15" width="10.453125" customWidth="1"/>
    <col min="16" max="16" width="1.7265625" customWidth="1"/>
    <col min="17" max="21" width="10.453125" customWidth="1"/>
    <col min="22" max="22" width="1.7265625" customWidth="1"/>
    <col min="23" max="26" width="11.81640625" customWidth="1"/>
    <col min="27" max="27" width="1.7265625" customWidth="1"/>
    <col min="28" max="31" width="11.81640625" customWidth="1"/>
    <col min="32" max="32" width="1.7265625" customWidth="1"/>
  </cols>
  <sheetData>
    <row r="1" spans="1:31" ht="18.5" hidden="1" outlineLevel="1" x14ac:dyDescent="0.45">
      <c r="A1" s="62" t="str" cm="1">
        <f t="array" ref="A1">IF(SUM(ABS(E143:O158))&gt;0.1,"ERROR: Check for new rows added to report","")</f>
        <v/>
      </c>
      <c r="E1" t="str">
        <f>IF(E12="Q1","March 31",IF(E12="Q2","June 30",IF(E12="Q3","September 30",IF(E12="Q4","December 31",""))))</f>
        <v>March 31</v>
      </c>
      <c r="F1" t="str">
        <f t="shared" ref="F1:H1" si="0">IF(F12="Q1","March 31",IF(F12="Q2","June 30",IF(F12="Q3","September 30",IF(F12="Q4","December 31",""))))</f>
        <v>June 30</v>
      </c>
      <c r="G1" t="str">
        <f t="shared" si="0"/>
        <v>September 30</v>
      </c>
      <c r="H1" t="str">
        <f t="shared" si="0"/>
        <v>December 31</v>
      </c>
      <c r="I1" t="s">
        <v>0</v>
      </c>
      <c r="K1" t="str">
        <f>IF(K12="Q1","March 31",IF(K12="Q2","June 30",IF(K12="Q3","September 30",IF(K12="Q4","December 31",""))))</f>
        <v>March 31</v>
      </c>
      <c r="L1" t="str">
        <f t="shared" ref="L1:N1" si="1">IF(L12="Q1","March 31",IF(L12="Q2","June 30",IF(L12="Q3","September 30",IF(L12="Q4","December 31",""))))</f>
        <v>June 30</v>
      </c>
      <c r="M1" t="str">
        <f t="shared" ref="M1" si="2">IF(M12="Q1","March 31",IF(M12="Q2","June 30",IF(M12="Q3","September 30",IF(M12="Q4","December 31",""))))</f>
        <v>September 30</v>
      </c>
      <c r="N1" t="str">
        <f t="shared" si="1"/>
        <v>December 31</v>
      </c>
      <c r="O1" t="s">
        <v>0</v>
      </c>
      <c r="Q1" t="str">
        <f>IF(Q12="Q1","March 31",IF(Q12="Q2","June 30",IF(Q12="Q3","September 30",IF(Q12="Q4","December 31",""))))</f>
        <v>March 31</v>
      </c>
      <c r="R1" t="str">
        <f t="shared" ref="R1:T1" si="3">IF(R12="Q1","March 31",IF(R12="Q2","June 30",IF(R12="Q3","September 30",IF(R12="Q4","December 31",""))))</f>
        <v>June 30</v>
      </c>
      <c r="S1" t="str">
        <f t="shared" si="3"/>
        <v>September 30</v>
      </c>
      <c r="T1" t="str">
        <f t="shared" si="3"/>
        <v>December 31</v>
      </c>
      <c r="U1" t="s">
        <v>0</v>
      </c>
    </row>
    <row r="2" spans="1:31" hidden="1" outlineLevel="1" x14ac:dyDescent="0.35">
      <c r="E2" t="str">
        <f>TEXT("1/1/"&amp;E11,"YYYY")</f>
        <v>2022</v>
      </c>
      <c r="F2" t="str">
        <f>E2</f>
        <v>2022</v>
      </c>
      <c r="G2" t="str">
        <f t="shared" ref="G2:H2" si="4">F2</f>
        <v>2022</v>
      </c>
      <c r="H2" t="str">
        <f t="shared" si="4"/>
        <v>2022</v>
      </c>
      <c r="I2" t="str">
        <f>H2</f>
        <v>2022</v>
      </c>
      <c r="K2" t="str">
        <f>TEXT("1/1/"&amp;K11,"YYYY")</f>
        <v>2023</v>
      </c>
      <c r="L2" t="str">
        <f>K2</f>
        <v>2023</v>
      </c>
      <c r="M2" t="str">
        <f>L2</f>
        <v>2023</v>
      </c>
      <c r="N2" t="str">
        <f t="shared" ref="N2" si="5">M2</f>
        <v>2023</v>
      </c>
      <c r="O2" t="str">
        <f>N2</f>
        <v>2023</v>
      </c>
      <c r="Q2" t="str">
        <f>TEXT("1/1/"&amp;Q11,"YYYY")</f>
        <v>2024</v>
      </c>
      <c r="R2" t="str">
        <f>Q2</f>
        <v>2024</v>
      </c>
      <c r="S2" t="str">
        <f>R2</f>
        <v>2024</v>
      </c>
      <c r="T2" t="str">
        <f t="shared" ref="T2" si="6">S2</f>
        <v>2024</v>
      </c>
      <c r="U2" t="str">
        <f>T2</f>
        <v>2024</v>
      </c>
    </row>
    <row r="3" spans="1:31" hidden="1" outlineLevel="1" x14ac:dyDescent="0.35">
      <c r="E3" t="str">
        <f>E12&amp;" "&amp;E2</f>
        <v>Q1 2022</v>
      </c>
      <c r="F3" t="str">
        <f t="shared" ref="F3:H3" si="7">F12&amp;" "&amp;F2</f>
        <v>Q2 2022</v>
      </c>
      <c r="G3" t="str">
        <f t="shared" si="7"/>
        <v>Q3 2022</v>
      </c>
      <c r="H3" t="str">
        <f t="shared" si="7"/>
        <v>Q4 2022</v>
      </c>
      <c r="I3">
        <f>E11</f>
        <v>2022</v>
      </c>
      <c r="K3" t="str">
        <f>K12&amp;" "&amp;K2</f>
        <v>Q1 2023</v>
      </c>
      <c r="L3" t="str">
        <f t="shared" ref="L3:N3" si="8">L12&amp;" "&amp;L2</f>
        <v>Q2 2023</v>
      </c>
      <c r="M3" t="str">
        <f t="shared" ref="M3" si="9">M12&amp;" "&amp;M2</f>
        <v>Q3 2023</v>
      </c>
      <c r="N3" t="str">
        <f t="shared" si="8"/>
        <v>Q4 2023</v>
      </c>
      <c r="O3">
        <f>K11</f>
        <v>2023</v>
      </c>
      <c r="Q3" t="str">
        <f>Q12&amp;" "&amp;Q2</f>
        <v>Q1 2024</v>
      </c>
      <c r="R3" t="str">
        <f t="shared" ref="R3:T3" si="10">R12&amp;" "&amp;R2</f>
        <v>Q2 2024</v>
      </c>
      <c r="S3" t="str">
        <f t="shared" si="10"/>
        <v>Q3 2024</v>
      </c>
      <c r="T3" t="str">
        <f t="shared" si="10"/>
        <v>Q4 2024</v>
      </c>
      <c r="U3">
        <f>Q11</f>
        <v>2024</v>
      </c>
    </row>
    <row r="4" spans="1:31" collapsed="1" x14ac:dyDescent="0.35"/>
    <row r="6" spans="1:31" ht="18.5" x14ac:dyDescent="0.45">
      <c r="C6" s="2" t="s">
        <v>1</v>
      </c>
    </row>
    <row r="7" spans="1:31" x14ac:dyDescent="0.35">
      <c r="C7" s="1" t="s">
        <v>156</v>
      </c>
    </row>
    <row r="8" spans="1:31" ht="17.25" customHeight="1" x14ac:dyDescent="0.35">
      <c r="C8" t="s">
        <v>2</v>
      </c>
    </row>
    <row r="9" spans="1:31" x14ac:dyDescent="0.35">
      <c r="C9" t="s">
        <v>3</v>
      </c>
    </row>
    <row r="10" spans="1:31" ht="6.65" customHeight="1" x14ac:dyDescent="0.35"/>
    <row r="11" spans="1:31" x14ac:dyDescent="0.35">
      <c r="C11" s="3"/>
      <c r="E11" s="202">
        <v>2022</v>
      </c>
      <c r="F11" s="203"/>
      <c r="G11" s="203"/>
      <c r="H11" s="203"/>
      <c r="I11" s="204"/>
      <c r="K11" s="202">
        <v>2023</v>
      </c>
      <c r="L11" s="203"/>
      <c r="M11" s="203"/>
      <c r="N11" s="203"/>
      <c r="O11" s="204"/>
      <c r="Q11" s="202">
        <v>2024</v>
      </c>
      <c r="R11" s="203"/>
      <c r="S11" s="203"/>
      <c r="T11" s="203"/>
      <c r="U11" s="204"/>
      <c r="W11" s="202" t="s">
        <v>154</v>
      </c>
      <c r="X11" s="203"/>
      <c r="Y11" s="203"/>
      <c r="Z11" s="203"/>
      <c r="AB11" s="202" t="s">
        <v>155</v>
      </c>
      <c r="AC11" s="203"/>
      <c r="AD11" s="203"/>
      <c r="AE11" s="204"/>
    </row>
    <row r="12" spans="1:31" ht="15" customHeight="1" x14ac:dyDescent="0.35">
      <c r="C12" s="4"/>
      <c r="E12" s="5" t="s">
        <v>4</v>
      </c>
      <c r="F12" s="5" t="s">
        <v>5</v>
      </c>
      <c r="G12" s="5" t="s">
        <v>6</v>
      </c>
      <c r="H12" s="5" t="s">
        <v>7</v>
      </c>
      <c r="I12" s="5" t="s">
        <v>8</v>
      </c>
      <c r="K12" s="5" t="s">
        <v>4</v>
      </c>
      <c r="L12" s="5" t="s">
        <v>5</v>
      </c>
      <c r="M12" s="5" t="s">
        <v>6</v>
      </c>
      <c r="N12" s="5" t="s">
        <v>7</v>
      </c>
      <c r="O12" s="5" t="s">
        <v>8</v>
      </c>
      <c r="Q12" s="5" t="s">
        <v>4</v>
      </c>
      <c r="R12" s="5" t="s">
        <v>5</v>
      </c>
      <c r="S12" s="5" t="s">
        <v>6</v>
      </c>
      <c r="T12" s="5" t="s">
        <v>7</v>
      </c>
      <c r="U12" s="5" t="s">
        <v>8</v>
      </c>
      <c r="W12" s="5" t="s">
        <v>4</v>
      </c>
      <c r="X12" s="5" t="s">
        <v>5</v>
      </c>
      <c r="Y12" s="5" t="s">
        <v>6</v>
      </c>
      <c r="Z12" s="5" t="s">
        <v>7</v>
      </c>
      <c r="AB12" s="5" t="s">
        <v>4</v>
      </c>
      <c r="AC12" s="5" t="s">
        <v>5</v>
      </c>
      <c r="AD12" s="5" t="s">
        <v>6</v>
      </c>
      <c r="AE12" s="5" t="s">
        <v>7</v>
      </c>
    </row>
    <row r="13" spans="1:31" ht="13.5" customHeight="1" x14ac:dyDescent="0.35">
      <c r="C13" s="63"/>
      <c r="E13" s="15"/>
      <c r="F13" s="6"/>
      <c r="G13" s="6"/>
      <c r="H13" s="6"/>
      <c r="I13" s="20"/>
      <c r="J13" s="8"/>
      <c r="K13" s="15"/>
      <c r="L13" s="6"/>
      <c r="M13" s="6"/>
      <c r="N13" s="6"/>
      <c r="O13" s="20"/>
      <c r="Q13" s="15"/>
      <c r="R13" s="6"/>
      <c r="S13" s="6"/>
      <c r="T13" s="6"/>
      <c r="U13" s="20"/>
      <c r="W13" s="15"/>
      <c r="X13" s="6"/>
      <c r="Y13" s="6"/>
      <c r="Z13" s="141"/>
      <c r="AB13" s="15"/>
      <c r="AC13" s="174"/>
      <c r="AD13" s="180"/>
      <c r="AE13" s="142"/>
    </row>
    <row r="14" spans="1:31" ht="18" customHeight="1" x14ac:dyDescent="0.45">
      <c r="C14" s="64" t="s">
        <v>9</v>
      </c>
      <c r="E14" s="15"/>
      <c r="F14" s="6"/>
      <c r="G14" s="6"/>
      <c r="H14" s="6"/>
      <c r="I14" s="20"/>
      <c r="J14" s="8"/>
      <c r="K14" s="15"/>
      <c r="L14" s="6"/>
      <c r="M14" s="6"/>
      <c r="N14" s="6"/>
      <c r="O14" s="20"/>
      <c r="Q14" s="15"/>
      <c r="R14" s="6"/>
      <c r="S14" s="6"/>
      <c r="T14" s="6"/>
      <c r="U14" s="20"/>
      <c r="W14" s="15"/>
      <c r="X14" s="6"/>
      <c r="Y14" s="6"/>
      <c r="Z14" s="142"/>
      <c r="AB14" s="15"/>
      <c r="AC14" s="174"/>
      <c r="AD14" s="180"/>
      <c r="AE14" s="142"/>
    </row>
    <row r="15" spans="1:31" ht="18" customHeight="1" x14ac:dyDescent="0.35">
      <c r="C15" s="65" t="s">
        <v>10</v>
      </c>
      <c r="E15" s="15"/>
      <c r="F15" s="6"/>
      <c r="G15" s="6"/>
      <c r="H15" s="6"/>
      <c r="I15" s="20"/>
      <c r="J15" s="8"/>
      <c r="K15" s="15"/>
      <c r="L15" s="6"/>
      <c r="M15" s="6"/>
      <c r="N15" s="6"/>
      <c r="O15" s="20"/>
      <c r="Q15" s="15"/>
      <c r="R15" s="6"/>
      <c r="S15" s="6"/>
      <c r="T15" s="6"/>
      <c r="U15" s="20"/>
      <c r="W15" s="15"/>
      <c r="X15" s="6"/>
      <c r="Y15" s="6"/>
      <c r="Z15" s="142"/>
      <c r="AB15" s="15"/>
      <c r="AC15" s="174"/>
      <c r="AD15" s="180"/>
      <c r="AE15" s="142"/>
    </row>
    <row r="16" spans="1:31" x14ac:dyDescent="0.35">
      <c r="B16" s="74" t="s">
        <v>11</v>
      </c>
      <c r="C16" s="71" t="s">
        <v>12</v>
      </c>
      <c r="E16" s="15">
        <v>775.5</v>
      </c>
      <c r="F16" s="6">
        <v>772.2</v>
      </c>
      <c r="G16" s="6">
        <v>787.60000000000014</v>
      </c>
      <c r="H16" s="6">
        <v>787</v>
      </c>
      <c r="I16" s="23">
        <v>3122.3</v>
      </c>
      <c r="J16" s="8"/>
      <c r="K16" s="15">
        <v>758.7</v>
      </c>
      <c r="L16" s="6">
        <v>746.3</v>
      </c>
      <c r="M16" s="6">
        <v>732.40000000000009</v>
      </c>
      <c r="N16" s="6">
        <v>719.69999999999982</v>
      </c>
      <c r="O16" s="23">
        <v>2957.1</v>
      </c>
      <c r="Q16" s="15">
        <v>690.8</v>
      </c>
      <c r="R16" s="6">
        <v>684.90000000000009</v>
      </c>
      <c r="S16" s="6">
        <f>ROUND(S46+S59,1)</f>
        <v>0</v>
      </c>
      <c r="T16" s="6">
        <f>ROUND(T46+T59,1)</f>
        <v>0</v>
      </c>
      <c r="U16" s="23">
        <f>SUM(Q16:T16)</f>
        <v>1375.7</v>
      </c>
      <c r="W16" s="93">
        <f>IFERROR(Q16/N16-1,"")</f>
        <v>-4.0155620397387626E-2</v>
      </c>
      <c r="X16" s="164">
        <f>IFERROR(R16/Q16-1,"")</f>
        <v>-8.5408222350895624E-3</v>
      </c>
      <c r="Y16" s="164">
        <f>IFERROR(S16/R16-1,"")</f>
        <v>-1</v>
      </c>
      <c r="Z16" s="143" t="str">
        <f>IFERROR(T16/S16-1,"")</f>
        <v/>
      </c>
      <c r="AB16" s="93">
        <f>IFERROR(Q16/K16-1,"")</f>
        <v>-8.9495189139317421E-2</v>
      </c>
      <c r="AC16" s="164">
        <f>IFERROR(R16/L16-1,"")</f>
        <v>-8.2272544553128601E-2</v>
      </c>
      <c r="AD16" s="164">
        <f>IFERROR(S16/M16-1,"")</f>
        <v>-1</v>
      </c>
      <c r="AE16" s="143">
        <f>IFERROR(T16/N16-1,"")</f>
        <v>-1</v>
      </c>
    </row>
    <row r="17" spans="1:32" x14ac:dyDescent="0.35">
      <c r="C17" s="68" t="s">
        <v>13</v>
      </c>
      <c r="E17" s="27">
        <f t="shared" ref="E17:I17" si="11">-E16+E18</f>
        <v>-272.7</v>
      </c>
      <c r="F17" s="28">
        <f t="shared" si="11"/>
        <v>-276.30000000000007</v>
      </c>
      <c r="G17" s="28">
        <f t="shared" si="11"/>
        <v>-298.00000000000011</v>
      </c>
      <c r="H17" s="28">
        <f t="shared" si="11"/>
        <v>-306.3</v>
      </c>
      <c r="I17" s="29">
        <f t="shared" si="11"/>
        <v>-1153.3000000000002</v>
      </c>
      <c r="J17" s="21"/>
      <c r="K17" s="27">
        <f t="shared" ref="K17" si="12">-K16+K18</f>
        <v>-298.80000000000007</v>
      </c>
      <c r="L17" s="28">
        <f t="shared" ref="L17" si="13">-L16+L18</f>
        <v>-299.69999999999993</v>
      </c>
      <c r="M17" s="28">
        <f t="shared" ref="M17:T17" si="14">-M16+M18</f>
        <v>-302.40000000000009</v>
      </c>
      <c r="N17" s="28">
        <f t="shared" si="14"/>
        <v>-306.29999999999984</v>
      </c>
      <c r="O17" s="29">
        <f t="shared" si="14"/>
        <v>-1207.1999999999998</v>
      </c>
      <c r="Q17" s="27">
        <f t="shared" si="14"/>
        <v>-306.69999999999993</v>
      </c>
      <c r="R17" s="28">
        <f t="shared" si="14"/>
        <v>-305.00000000000011</v>
      </c>
      <c r="S17" s="28">
        <f t="shared" si="14"/>
        <v>0</v>
      </c>
      <c r="T17" s="28">
        <f t="shared" si="14"/>
        <v>0</v>
      </c>
      <c r="U17" s="29">
        <f>SUM(Q17:T17)</f>
        <v>-611.70000000000005</v>
      </c>
      <c r="W17" s="94">
        <f t="shared" ref="W17:W42" si="15">IFERROR(Q17/N17-1,"")</f>
        <v>1.3059092393081784E-3</v>
      </c>
      <c r="X17" s="165">
        <f t="shared" ref="X17:X42" si="16">IFERROR(R17/Q17-1,"")</f>
        <v>-5.5428757743717361E-3</v>
      </c>
      <c r="Y17" s="165">
        <f t="shared" ref="Y17:Y42" si="17">IFERROR(S17/R17-1,"")</f>
        <v>-1</v>
      </c>
      <c r="Z17" s="144" t="str">
        <f t="shared" ref="Z17:Z42" si="18">IFERROR(T17/S17-1,"")</f>
        <v/>
      </c>
      <c r="AB17" s="94">
        <f t="shared" ref="AB17:AB28" si="19">IFERROR(Q17/K17-1,"")</f>
        <v>2.6439089692101181E-2</v>
      </c>
      <c r="AC17" s="165">
        <f t="shared" ref="AC17:AC42" si="20">IFERROR(R17/L17-1,"")</f>
        <v>1.7684351017684952E-2</v>
      </c>
      <c r="AD17" s="165">
        <f>IFERROR(S17/M17-1,"")</f>
        <v>-1</v>
      </c>
      <c r="AE17" s="144">
        <f t="shared" ref="AE17:AE42" si="21">IFERROR(T17/N17-1,"")</f>
        <v>-1</v>
      </c>
      <c r="AF17" s="87"/>
    </row>
    <row r="18" spans="1:32" ht="16.5" x14ac:dyDescent="0.35">
      <c r="C18" s="71" t="s">
        <v>14</v>
      </c>
      <c r="E18" s="30">
        <f>ROUND(E56+E46,1)</f>
        <v>502.8</v>
      </c>
      <c r="F18" s="21">
        <f>ROUND(F56+F46,1)</f>
        <v>495.9</v>
      </c>
      <c r="G18" s="21">
        <f>ROUND(G56+G46,1)</f>
        <v>489.6</v>
      </c>
      <c r="H18" s="21">
        <f>ROUND(H56+H46,1)</f>
        <v>480.7</v>
      </c>
      <c r="I18" s="59">
        <f>ROUND(I56+I46,1)</f>
        <v>1969</v>
      </c>
      <c r="J18" s="21"/>
      <c r="K18" s="30">
        <f>ROUND(K56+K46,1)</f>
        <v>459.9</v>
      </c>
      <c r="L18" s="21">
        <f>ROUND(L56+L46,1)</f>
        <v>446.6</v>
      </c>
      <c r="M18" s="21">
        <f>ROUND(M56+M46,1)</f>
        <v>430</v>
      </c>
      <c r="N18" s="21">
        <f>ROUND(N56+N46,1)</f>
        <v>413.4</v>
      </c>
      <c r="O18" s="59">
        <f>ROUND(O56+O46,1)</f>
        <v>1749.9</v>
      </c>
      <c r="Q18" s="30">
        <f>ROUND(Q56+Q46,1)</f>
        <v>384.1</v>
      </c>
      <c r="R18" s="21">
        <f>ROUND(R56+R46,1)</f>
        <v>379.9</v>
      </c>
      <c r="S18" s="21">
        <f>ROUND(S47+S59,1)</f>
        <v>0</v>
      </c>
      <c r="T18" s="21">
        <f>ROUND(T47+T59,1)</f>
        <v>0</v>
      </c>
      <c r="U18" s="59">
        <f>SUM(Q18:T18)</f>
        <v>764</v>
      </c>
      <c r="W18" s="102">
        <f t="shared" si="15"/>
        <v>-7.0875665215287764E-2</v>
      </c>
      <c r="X18" s="166">
        <f t="shared" si="16"/>
        <v>-1.093465243426206E-2</v>
      </c>
      <c r="Y18" s="166">
        <f t="shared" si="17"/>
        <v>-1</v>
      </c>
      <c r="Z18" s="145" t="str">
        <f t="shared" si="18"/>
        <v/>
      </c>
      <c r="AB18" s="102">
        <f t="shared" si="19"/>
        <v>-0.16481843879104141</v>
      </c>
      <c r="AC18" s="166">
        <f t="shared" si="20"/>
        <v>-0.14935064935064946</v>
      </c>
      <c r="AD18" s="166">
        <f>IFERROR(S18/M18-1,"")</f>
        <v>-1</v>
      </c>
      <c r="AE18" s="145">
        <f t="shared" si="21"/>
        <v>-1</v>
      </c>
    </row>
    <row r="19" spans="1:32" s="1" customFormat="1" x14ac:dyDescent="0.35">
      <c r="C19" s="67" t="s">
        <v>15</v>
      </c>
      <c r="E19" s="13">
        <v>235.6</v>
      </c>
      <c r="F19" s="9">
        <v>231.70000000000002</v>
      </c>
      <c r="G19" s="9">
        <v>211.70000000000002</v>
      </c>
      <c r="H19" s="9">
        <v>205.19999999999996</v>
      </c>
      <c r="I19" s="18">
        <f t="shared" ref="I19" si="22">SUM(E19:H19)</f>
        <v>884.19999999999993</v>
      </c>
      <c r="J19" s="10"/>
      <c r="K19" s="13">
        <v>178.7</v>
      </c>
      <c r="L19" s="9">
        <v>162.90000000000003</v>
      </c>
      <c r="M19" s="9">
        <v>161.99999999999997</v>
      </c>
      <c r="N19" s="9">
        <v>158.10000000000002</v>
      </c>
      <c r="O19" s="18">
        <f t="shared" ref="O19" si="23">SUM(K19:N19)</f>
        <v>661.7</v>
      </c>
      <c r="Q19" s="13">
        <v>141.1</v>
      </c>
      <c r="R19" s="9">
        <v>139.30000000000001</v>
      </c>
      <c r="S19" s="9">
        <f t="shared" ref="S19:T19" si="24">ROUND(S48+S60,1)</f>
        <v>0</v>
      </c>
      <c r="T19" s="9">
        <f t="shared" si="24"/>
        <v>0</v>
      </c>
      <c r="U19" s="18">
        <f t="shared" ref="U19" si="25">SUM(Q19:T19)</f>
        <v>280.39999999999998</v>
      </c>
      <c r="W19" s="96">
        <f t="shared" si="15"/>
        <v>-0.10752688172043023</v>
      </c>
      <c r="X19" s="167">
        <f t="shared" si="16"/>
        <v>-1.2756909992912679E-2</v>
      </c>
      <c r="Y19" s="167">
        <f t="shared" si="17"/>
        <v>-1</v>
      </c>
      <c r="Z19" s="146" t="str">
        <f t="shared" si="18"/>
        <v/>
      </c>
      <c r="AB19" s="96">
        <f t="shared" si="19"/>
        <v>-0.21040850587576942</v>
      </c>
      <c r="AC19" s="167">
        <f t="shared" si="20"/>
        <v>-0.14487415592387975</v>
      </c>
      <c r="AD19" s="167">
        <f>IFERROR(S19/M19-1,"")</f>
        <v>-1</v>
      </c>
      <c r="AE19" s="146">
        <f t="shared" si="21"/>
        <v>-1</v>
      </c>
    </row>
    <row r="20" spans="1:32" x14ac:dyDescent="0.35">
      <c r="B20" t="s">
        <v>16</v>
      </c>
      <c r="C20" s="71" t="s">
        <v>17</v>
      </c>
      <c r="E20" s="75">
        <v>0.30380399742101871</v>
      </c>
      <c r="F20" s="76">
        <v>0.30005180005180004</v>
      </c>
      <c r="G20" s="76">
        <v>0.26879126460132052</v>
      </c>
      <c r="H20" s="76">
        <v>0.26073697585768735</v>
      </c>
      <c r="I20" s="77">
        <v>0.28318867501521316</v>
      </c>
      <c r="J20" s="78"/>
      <c r="K20" s="75">
        <v>0.23553446685119281</v>
      </c>
      <c r="L20" s="76">
        <v>0.21827683237304038</v>
      </c>
      <c r="M20" s="76">
        <v>0.2211906062261059</v>
      </c>
      <c r="N20" s="76">
        <v>0.21967486452688623</v>
      </c>
      <c r="O20" s="77">
        <v>0.22376652801731425</v>
      </c>
      <c r="Q20" s="75">
        <v>0.20425593514765489</v>
      </c>
      <c r="R20" s="76">
        <v>0.20300000000000001</v>
      </c>
      <c r="S20" s="76" t="str">
        <f t="shared" ref="S20:T20" si="26">IFERROR(ROUND(S19/S$16,3),"")</f>
        <v/>
      </c>
      <c r="T20" s="76" t="str">
        <f t="shared" si="26"/>
        <v/>
      </c>
      <c r="U20" s="77">
        <f t="shared" ref="U20" si="27">ROUND(U19/U$16,3)</f>
        <v>0.20399999999999999</v>
      </c>
      <c r="W20" s="102">
        <f t="shared" si="15"/>
        <v>-7.0189775295590118E-2</v>
      </c>
      <c r="X20" s="166">
        <f t="shared" si="16"/>
        <v>-6.1488306165838891E-3</v>
      </c>
      <c r="Y20" s="168" t="str">
        <f t="shared" si="17"/>
        <v/>
      </c>
      <c r="Z20" s="101" t="str">
        <f t="shared" si="18"/>
        <v/>
      </c>
      <c r="AB20" s="102">
        <f t="shared" si="19"/>
        <v>-0.13279810858127716</v>
      </c>
      <c r="AC20" s="166">
        <f t="shared" si="20"/>
        <v>-6.998833640270119E-2</v>
      </c>
      <c r="AD20" s="166" t="str">
        <f t="shared" ref="AD20:AD42" si="28">IFERROR(S20/M20-1,"")</f>
        <v/>
      </c>
      <c r="AE20" s="145" t="str">
        <f t="shared" si="21"/>
        <v/>
      </c>
    </row>
    <row r="21" spans="1:32" x14ac:dyDescent="0.35">
      <c r="C21" s="72" t="s">
        <v>18</v>
      </c>
      <c r="E21" s="110">
        <f t="shared" ref="E21:I21" si="29">ROUND(E19/E$18,3)</f>
        <v>0.46899999999999997</v>
      </c>
      <c r="F21" s="111">
        <f t="shared" si="29"/>
        <v>0.46700000000000003</v>
      </c>
      <c r="G21" s="111">
        <f t="shared" si="29"/>
        <v>0.432</v>
      </c>
      <c r="H21" s="111">
        <f t="shared" si="29"/>
        <v>0.42699999999999999</v>
      </c>
      <c r="I21" s="82">
        <f t="shared" si="29"/>
        <v>0.44900000000000001</v>
      </c>
      <c r="J21" s="78"/>
      <c r="K21" s="110">
        <f t="shared" ref="K21" si="30">ROUND(K19/K$18,3)</f>
        <v>0.38900000000000001</v>
      </c>
      <c r="L21" s="111">
        <f t="shared" ref="L21" si="31">ROUND(L19/L$18,3)</f>
        <v>0.36499999999999999</v>
      </c>
      <c r="M21" s="111">
        <f t="shared" ref="M21:R21" si="32">ROUND(M19/M$18,3)</f>
        <v>0.377</v>
      </c>
      <c r="N21" s="111">
        <f t="shared" si="32"/>
        <v>0.38200000000000001</v>
      </c>
      <c r="O21" s="82">
        <f t="shared" si="32"/>
        <v>0.378</v>
      </c>
      <c r="Q21" s="110">
        <f t="shared" si="32"/>
        <v>0.36699999999999999</v>
      </c>
      <c r="R21" s="111">
        <f t="shared" si="32"/>
        <v>0.36699999999999999</v>
      </c>
      <c r="S21" s="84" t="str">
        <f t="shared" ref="S21:T21" si="33">IFERROR(ROUND(S19/S$18,3),"")</f>
        <v/>
      </c>
      <c r="T21" s="84" t="str">
        <f t="shared" si="33"/>
        <v/>
      </c>
      <c r="U21" s="82">
        <f t="shared" ref="U21" si="34">ROUND(U19/U$18,3)</f>
        <v>0.36699999999999999</v>
      </c>
      <c r="W21" s="94">
        <f t="shared" si="15"/>
        <v>-3.9267015706806352E-2</v>
      </c>
      <c r="X21" s="165">
        <f t="shared" si="16"/>
        <v>0</v>
      </c>
      <c r="Y21" s="169" t="str">
        <f t="shared" si="17"/>
        <v/>
      </c>
      <c r="Z21" s="100" t="str">
        <f t="shared" si="18"/>
        <v/>
      </c>
      <c r="AB21" s="94">
        <f t="shared" si="19"/>
        <v>-5.6555269922879181E-2</v>
      </c>
      <c r="AC21" s="165">
        <f t="shared" si="20"/>
        <v>5.479452054794498E-3</v>
      </c>
      <c r="AD21" s="165" t="str">
        <f t="shared" si="28"/>
        <v/>
      </c>
      <c r="AE21" s="144" t="str">
        <f t="shared" si="21"/>
        <v/>
      </c>
    </row>
    <row r="22" spans="1:32" ht="16.5" x14ac:dyDescent="0.35">
      <c r="B22" t="s">
        <v>19</v>
      </c>
      <c r="C22" s="66" t="s">
        <v>20</v>
      </c>
      <c r="E22" s="89">
        <v>59.2</v>
      </c>
      <c r="F22" s="48">
        <v>64.100000000000009</v>
      </c>
      <c r="G22" s="48">
        <v>64.8</v>
      </c>
      <c r="H22" s="48">
        <v>66.900000000000006</v>
      </c>
      <c r="I22" s="90">
        <v>255.00000000000003</v>
      </c>
      <c r="J22" s="48"/>
      <c r="K22" s="89">
        <v>66.900000000000006</v>
      </c>
      <c r="L22" s="48">
        <v>64.799999999999983</v>
      </c>
      <c r="M22" s="48">
        <v>61</v>
      </c>
      <c r="N22" s="48">
        <v>55.100000000000023</v>
      </c>
      <c r="O22" s="126">
        <v>247.8</v>
      </c>
      <c r="Q22" s="89">
        <v>64.8</v>
      </c>
      <c r="R22" s="48">
        <v>58.7</v>
      </c>
      <c r="S22" s="48"/>
      <c r="T22" s="48"/>
      <c r="U22" s="126">
        <f>SUM(Q22:T22)</f>
        <v>123.5</v>
      </c>
      <c r="W22" s="102">
        <f t="shared" si="15"/>
        <v>0.1760435571687835</v>
      </c>
      <c r="X22" s="166">
        <f t="shared" si="16"/>
        <v>-9.4135802469135665E-2</v>
      </c>
      <c r="Y22" s="166">
        <f t="shared" si="17"/>
        <v>-1</v>
      </c>
      <c r="Z22" s="145" t="str">
        <f t="shared" si="18"/>
        <v/>
      </c>
      <c r="AB22" s="102">
        <f t="shared" si="19"/>
        <v>-3.1390134529148073E-2</v>
      </c>
      <c r="AC22" s="166">
        <f t="shared" si="20"/>
        <v>-9.4135802469135554E-2</v>
      </c>
      <c r="AD22" s="166">
        <f t="shared" si="28"/>
        <v>-1</v>
      </c>
      <c r="AE22" s="145">
        <f t="shared" si="21"/>
        <v>-1</v>
      </c>
    </row>
    <row r="23" spans="1:32" ht="15" customHeight="1" x14ac:dyDescent="0.35">
      <c r="C23" s="68" t="s">
        <v>21</v>
      </c>
      <c r="E23" s="12">
        <f>ROUND(E19-E26,1)</f>
        <v>123.5</v>
      </c>
      <c r="F23" s="7">
        <f>ROUND(F19-F26,1)</f>
        <v>133.19999999999999</v>
      </c>
      <c r="G23" s="7">
        <f>ROUND(G19-G26,1)</f>
        <v>132.19999999999999</v>
      </c>
      <c r="H23" s="7">
        <f>ROUND(H19-H26,1)</f>
        <v>131.5</v>
      </c>
      <c r="I23" s="17">
        <f>ROUND(I19-I26,1)</f>
        <v>520.4</v>
      </c>
      <c r="J23" s="8"/>
      <c r="K23" s="12">
        <f>ROUND(K19-K26,1)</f>
        <v>128.19999999999999</v>
      </c>
      <c r="L23" s="7">
        <f>ROUND(L19-L26,1)</f>
        <v>123.9</v>
      </c>
      <c r="M23" s="7">
        <f>ROUND(M19-M26,1)</f>
        <v>116.5</v>
      </c>
      <c r="N23" s="7">
        <f>ROUND(N19-N26,1)</f>
        <v>109.7</v>
      </c>
      <c r="O23" s="17">
        <f>ROUND(O19-O26,1)</f>
        <v>478.3</v>
      </c>
      <c r="Q23" s="12">
        <f>ROUND(Q19-Q26,1)</f>
        <v>124.9</v>
      </c>
      <c r="R23" s="7">
        <f>ROUND(R19-R26,1)</f>
        <v>116.5</v>
      </c>
      <c r="S23" s="7">
        <f t="shared" ref="S23:T23" si="35">ROUND(SUM(S22,S51,S62),1)</f>
        <v>0</v>
      </c>
      <c r="T23" s="7">
        <f t="shared" si="35"/>
        <v>0</v>
      </c>
      <c r="U23" s="17">
        <f>SUM(Q23:T23)</f>
        <v>241.4</v>
      </c>
      <c r="W23" s="94">
        <f t="shared" si="15"/>
        <v>0.13855970829535091</v>
      </c>
      <c r="X23" s="165">
        <f t="shared" si="16"/>
        <v>-6.7253803042434002E-2</v>
      </c>
      <c r="Y23" s="165">
        <f t="shared" si="17"/>
        <v>-1</v>
      </c>
      <c r="Z23" s="144" t="str">
        <f t="shared" si="18"/>
        <v/>
      </c>
      <c r="AB23" s="94">
        <f t="shared" si="19"/>
        <v>-2.574102964118552E-2</v>
      </c>
      <c r="AC23" s="165">
        <f t="shared" si="20"/>
        <v>-5.9725585149314031E-2</v>
      </c>
      <c r="AD23" s="165">
        <f t="shared" si="28"/>
        <v>-1</v>
      </c>
      <c r="AE23" s="144">
        <f t="shared" si="21"/>
        <v>-1</v>
      </c>
    </row>
    <row r="24" spans="1:32" x14ac:dyDescent="0.35">
      <c r="C24" s="66" t="s">
        <v>22</v>
      </c>
      <c r="E24" s="86">
        <f t="shared" ref="E24:I24" si="36">ROUND(E23/E$16,3)</f>
        <v>0.159</v>
      </c>
      <c r="F24" s="87">
        <f t="shared" si="36"/>
        <v>0.17199999999999999</v>
      </c>
      <c r="G24" s="87">
        <f t="shared" si="36"/>
        <v>0.16800000000000001</v>
      </c>
      <c r="H24" s="87">
        <f t="shared" si="36"/>
        <v>0.16700000000000001</v>
      </c>
      <c r="I24" s="88">
        <f t="shared" si="36"/>
        <v>0.16700000000000001</v>
      </c>
      <c r="J24" s="87"/>
      <c r="K24" s="86">
        <f t="shared" ref="K24" si="37">ROUND(K23/K$16,3)</f>
        <v>0.16900000000000001</v>
      </c>
      <c r="L24" s="87">
        <f t="shared" ref="L24" si="38">ROUND(L23/L$16,3)</f>
        <v>0.16600000000000001</v>
      </c>
      <c r="M24" s="87">
        <f t="shared" ref="M24:O24" si="39">ROUND(M23/M$16,3)</f>
        <v>0.159</v>
      </c>
      <c r="N24" s="87">
        <f t="shared" si="39"/>
        <v>0.152</v>
      </c>
      <c r="O24" s="88">
        <f t="shared" si="39"/>
        <v>0.16200000000000001</v>
      </c>
      <c r="Q24" s="86">
        <f t="shared" ref="Q24:R24" si="40">ROUND(Q23/Q$16,3)</f>
        <v>0.18099999999999999</v>
      </c>
      <c r="R24" s="87">
        <f t="shared" si="40"/>
        <v>0.17</v>
      </c>
      <c r="S24" s="87" t="str">
        <f t="shared" ref="S24:T24" si="41">IFERROR(ROUND(S23/S$16,3),"")</f>
        <v/>
      </c>
      <c r="T24" s="87" t="str">
        <f t="shared" si="41"/>
        <v/>
      </c>
      <c r="U24" s="88">
        <f t="shared" ref="U24" si="42">ROUND(U23/U$16,3)</f>
        <v>0.17499999999999999</v>
      </c>
      <c r="W24" s="102">
        <f t="shared" si="15"/>
        <v>0.19078947368421062</v>
      </c>
      <c r="X24" s="166">
        <f t="shared" si="16"/>
        <v>-6.0773480662983381E-2</v>
      </c>
      <c r="Y24" s="168" t="str">
        <f t="shared" si="17"/>
        <v/>
      </c>
      <c r="Z24" s="101" t="str">
        <f t="shared" si="18"/>
        <v/>
      </c>
      <c r="AB24" s="102">
        <f t="shared" si="19"/>
        <v>7.1005917159763232E-2</v>
      </c>
      <c r="AC24" s="166">
        <f t="shared" si="20"/>
        <v>2.4096385542168752E-2</v>
      </c>
      <c r="AD24" s="166" t="str">
        <f t="shared" si="28"/>
        <v/>
      </c>
      <c r="AE24" s="145" t="str">
        <f t="shared" si="21"/>
        <v/>
      </c>
    </row>
    <row r="25" spans="1:32" x14ac:dyDescent="0.35">
      <c r="C25" s="68" t="s">
        <v>23</v>
      </c>
      <c r="E25" s="79">
        <f t="shared" ref="E25:I25" si="43">ROUND(E23/E$18,3)</f>
        <v>0.246</v>
      </c>
      <c r="F25" s="80">
        <f t="shared" si="43"/>
        <v>0.26900000000000002</v>
      </c>
      <c r="G25" s="80">
        <f t="shared" si="43"/>
        <v>0.27</v>
      </c>
      <c r="H25" s="80">
        <f t="shared" si="43"/>
        <v>0.27400000000000002</v>
      </c>
      <c r="I25" s="81">
        <f t="shared" si="43"/>
        <v>0.26400000000000001</v>
      </c>
      <c r="J25" s="87"/>
      <c r="K25" s="79">
        <f t="shared" ref="K25" si="44">ROUND(K23/K$18,3)</f>
        <v>0.27900000000000003</v>
      </c>
      <c r="L25" s="80">
        <f t="shared" ref="L25" si="45">ROUND(L23/L$18,3)</f>
        <v>0.27700000000000002</v>
      </c>
      <c r="M25" s="80">
        <f t="shared" ref="M25:O25" si="46">ROUND(M23/M$18,3)</f>
        <v>0.27100000000000002</v>
      </c>
      <c r="N25" s="80">
        <f t="shared" si="46"/>
        <v>0.26500000000000001</v>
      </c>
      <c r="O25" s="81">
        <f t="shared" si="46"/>
        <v>0.27300000000000002</v>
      </c>
      <c r="Q25" s="79">
        <f t="shared" ref="Q25:R25" si="47">ROUND(Q23/Q$18,3)</f>
        <v>0.32500000000000001</v>
      </c>
      <c r="R25" s="80">
        <f t="shared" si="47"/>
        <v>0.307</v>
      </c>
      <c r="S25" s="80" t="str">
        <f t="shared" ref="S25:T25" si="48">IFERROR(ROUND(S23/S$18,3),"")</f>
        <v/>
      </c>
      <c r="T25" s="80" t="str">
        <f t="shared" si="48"/>
        <v/>
      </c>
      <c r="U25" s="81">
        <f t="shared" ref="U25" si="49">ROUND(U23/U$18,3)</f>
        <v>0.316</v>
      </c>
      <c r="W25" s="94">
        <f t="shared" si="15"/>
        <v>0.22641509433962259</v>
      </c>
      <c r="X25" s="165">
        <f t="shared" si="16"/>
        <v>-5.5384615384615477E-2</v>
      </c>
      <c r="Y25" s="169" t="str">
        <f t="shared" si="17"/>
        <v/>
      </c>
      <c r="Z25" s="100" t="str">
        <f t="shared" si="18"/>
        <v/>
      </c>
      <c r="AB25" s="94">
        <f t="shared" si="19"/>
        <v>0.16487455197132617</v>
      </c>
      <c r="AC25" s="165">
        <f t="shared" si="20"/>
        <v>0.10830324909747291</v>
      </c>
      <c r="AD25" s="165" t="str">
        <f t="shared" si="28"/>
        <v/>
      </c>
      <c r="AE25" s="144" t="str">
        <f t="shared" si="21"/>
        <v/>
      </c>
    </row>
    <row r="26" spans="1:32" s="1" customFormat="1" x14ac:dyDescent="0.35">
      <c r="B26" t="s">
        <v>24</v>
      </c>
      <c r="C26" s="69" t="s">
        <v>24</v>
      </c>
      <c r="E26" s="14">
        <v>112.1</v>
      </c>
      <c r="F26" s="10">
        <v>98.5</v>
      </c>
      <c r="G26" s="10">
        <v>79.499999999999957</v>
      </c>
      <c r="H26" s="10">
        <v>73.700000000000031</v>
      </c>
      <c r="I26" s="19">
        <v>363.80000000000007</v>
      </c>
      <c r="J26" s="10"/>
      <c r="K26" s="14">
        <v>50.500000000000128</v>
      </c>
      <c r="L26" s="10">
        <v>38.999999999999964</v>
      </c>
      <c r="M26" s="10">
        <v>45.499999999999972</v>
      </c>
      <c r="N26" s="10">
        <v>48.400000000000006</v>
      </c>
      <c r="O26" s="19">
        <v>183.40000000000003</v>
      </c>
      <c r="Q26" s="14">
        <v>16.20000000000006</v>
      </c>
      <c r="R26" s="10">
        <v>22.800000000000008</v>
      </c>
      <c r="S26" s="10">
        <f t="shared" ref="S26:T26" si="50">ROUND(S19-S23,1)</f>
        <v>0</v>
      </c>
      <c r="T26" s="10">
        <f t="shared" si="50"/>
        <v>0</v>
      </c>
      <c r="U26" s="19">
        <f t="shared" ref="U26" si="51">SUM(Q26:T26)</f>
        <v>39.000000000000071</v>
      </c>
      <c r="W26" s="95">
        <f t="shared" si="15"/>
        <v>-0.66528925619834589</v>
      </c>
      <c r="X26" s="170">
        <f t="shared" si="16"/>
        <v>0.40740740740740278</v>
      </c>
      <c r="Y26" s="170">
        <f t="shared" si="17"/>
        <v>-1</v>
      </c>
      <c r="Z26" s="147" t="str">
        <f t="shared" si="18"/>
        <v/>
      </c>
      <c r="AB26" s="95">
        <f t="shared" si="19"/>
        <v>-0.67920792079207881</v>
      </c>
      <c r="AC26" s="170">
        <f t="shared" si="20"/>
        <v>-0.41538461538461469</v>
      </c>
      <c r="AD26" s="170">
        <f t="shared" si="28"/>
        <v>-1</v>
      </c>
      <c r="AE26" s="147">
        <f t="shared" si="21"/>
        <v>-1</v>
      </c>
    </row>
    <row r="27" spans="1:32" x14ac:dyDescent="0.35">
      <c r="B27" t="s">
        <v>25</v>
      </c>
      <c r="C27" s="72" t="s">
        <v>26</v>
      </c>
      <c r="E27" s="83">
        <v>0.14455190199871051</v>
      </c>
      <c r="F27" s="84">
        <v>0.12755762755762756</v>
      </c>
      <c r="G27" s="84">
        <v>0.10093956323006602</v>
      </c>
      <c r="H27" s="84">
        <v>9.3646759847522215E-2</v>
      </c>
      <c r="I27" s="82">
        <v>0.11651667040322837</v>
      </c>
      <c r="J27" s="78"/>
      <c r="K27" s="83">
        <v>6.6561223144853035E-2</v>
      </c>
      <c r="L27" s="84">
        <v>5.2257805172182807E-2</v>
      </c>
      <c r="M27" s="84">
        <v>6.2124522119060673E-2</v>
      </c>
      <c r="N27" s="84">
        <v>6.7250243156870823E-2</v>
      </c>
      <c r="O27" s="82">
        <v>6.2020222515302141E-2</v>
      </c>
      <c r="Q27" s="83">
        <v>2.3451071221771865E-2</v>
      </c>
      <c r="R27" s="84">
        <v>3.3289531318440646E-2</v>
      </c>
      <c r="S27" s="84" t="str">
        <f t="shared" ref="S27:T27" si="52">IFERROR(ROUND(S26/S$16,3),"")</f>
        <v/>
      </c>
      <c r="T27" s="84" t="str">
        <f t="shared" si="52"/>
        <v/>
      </c>
      <c r="U27" s="82">
        <f t="shared" ref="U27" si="53">ROUND(U26/U$16,3)</f>
        <v>2.8000000000000001E-2</v>
      </c>
      <c r="W27" s="94">
        <f t="shared" si="15"/>
        <v>-0.65128644714237116</v>
      </c>
      <c r="X27" s="165">
        <f t="shared" si="16"/>
        <v>0.4195313725172094</v>
      </c>
      <c r="Y27" s="169" t="str">
        <f t="shared" si="17"/>
        <v/>
      </c>
      <c r="Z27" s="100" t="str">
        <f t="shared" si="18"/>
        <v/>
      </c>
      <c r="AB27" s="94">
        <f t="shared" si="19"/>
        <v>-0.64767667849587496</v>
      </c>
      <c r="AC27" s="165">
        <f t="shared" si="20"/>
        <v>-0.36297494300122468</v>
      </c>
      <c r="AD27" s="165" t="str">
        <f t="shared" si="28"/>
        <v/>
      </c>
      <c r="AE27" s="144" t="str">
        <f t="shared" si="21"/>
        <v/>
      </c>
    </row>
    <row r="28" spans="1:32" x14ac:dyDescent="0.35">
      <c r="C28" s="71" t="s">
        <v>27</v>
      </c>
      <c r="E28" s="85">
        <f t="shared" ref="E28:I28" si="54">ROUND(E26/E$18,3)</f>
        <v>0.223</v>
      </c>
      <c r="F28" s="78">
        <f t="shared" si="54"/>
        <v>0.19900000000000001</v>
      </c>
      <c r="G28" s="78">
        <f t="shared" si="54"/>
        <v>0.16200000000000001</v>
      </c>
      <c r="H28" s="78">
        <f t="shared" si="54"/>
        <v>0.153</v>
      </c>
      <c r="I28" s="77">
        <f t="shared" si="54"/>
        <v>0.185</v>
      </c>
      <c r="J28" s="78"/>
      <c r="K28" s="85">
        <f t="shared" ref="K28" si="55">ROUND(K26/K$18,3)</f>
        <v>0.11</v>
      </c>
      <c r="L28" s="78">
        <f t="shared" ref="L28" si="56">ROUND(L26/L$18,3)</f>
        <v>8.6999999999999994E-2</v>
      </c>
      <c r="M28" s="78">
        <f t="shared" ref="M28:O28" si="57">ROUND(M26/M$18,3)</f>
        <v>0.106</v>
      </c>
      <c r="N28" s="78">
        <f t="shared" si="57"/>
        <v>0.11700000000000001</v>
      </c>
      <c r="O28" s="77">
        <f t="shared" si="57"/>
        <v>0.105</v>
      </c>
      <c r="Q28" s="85">
        <f t="shared" ref="Q28:R28" si="58">ROUND(Q26/Q$18,3)</f>
        <v>4.2000000000000003E-2</v>
      </c>
      <c r="R28" s="78">
        <f t="shared" si="58"/>
        <v>0.06</v>
      </c>
      <c r="S28" s="78" t="str">
        <f t="shared" ref="S28:T28" si="59">IFERROR(ROUND(S26/S$18,3),"")</f>
        <v/>
      </c>
      <c r="T28" s="78" t="str">
        <f t="shared" si="59"/>
        <v/>
      </c>
      <c r="U28" s="77">
        <f t="shared" ref="U28" si="60">ROUND(U26/U$18,3)</f>
        <v>5.0999999999999997E-2</v>
      </c>
      <c r="W28" s="102">
        <f t="shared" si="15"/>
        <v>-0.64102564102564097</v>
      </c>
      <c r="X28" s="166">
        <f t="shared" si="16"/>
        <v>0.42857142857142838</v>
      </c>
      <c r="Y28" s="168" t="str">
        <f t="shared" si="17"/>
        <v/>
      </c>
      <c r="Z28" s="101" t="str">
        <f t="shared" si="18"/>
        <v/>
      </c>
      <c r="AB28" s="102">
        <f t="shared" si="19"/>
        <v>-0.61818181818181817</v>
      </c>
      <c r="AC28" s="166">
        <f t="shared" si="20"/>
        <v>-0.31034482758620685</v>
      </c>
      <c r="AD28" s="166" t="str">
        <f t="shared" si="28"/>
        <v/>
      </c>
      <c r="AE28" s="145" t="str">
        <f t="shared" si="21"/>
        <v/>
      </c>
    </row>
    <row r="29" spans="1:32" ht="6" customHeight="1" x14ac:dyDescent="0.35">
      <c r="C29" s="71"/>
      <c r="E29" s="85"/>
      <c r="F29" s="78"/>
      <c r="G29" s="78"/>
      <c r="H29" s="78"/>
      <c r="I29" s="77"/>
      <c r="J29" s="78"/>
      <c r="K29" s="85"/>
      <c r="L29" s="78"/>
      <c r="M29" s="78"/>
      <c r="N29" s="78"/>
      <c r="O29" s="77"/>
      <c r="Q29" s="85"/>
      <c r="R29" s="78"/>
      <c r="S29" s="78"/>
      <c r="T29" s="78"/>
      <c r="U29" s="77"/>
      <c r="W29" s="85" t="str">
        <f t="shared" si="15"/>
        <v/>
      </c>
      <c r="X29" s="171" t="str">
        <f t="shared" si="16"/>
        <v/>
      </c>
      <c r="Y29" s="171" t="str">
        <f t="shared" si="17"/>
        <v/>
      </c>
      <c r="Z29" s="148" t="str">
        <f t="shared" si="18"/>
        <v/>
      </c>
      <c r="AB29" s="85" t="str">
        <f t="shared" ref="AB29:AB38" si="61">IFERROR(W29/K29-1,"")</f>
        <v/>
      </c>
      <c r="AC29" s="171" t="str">
        <f t="shared" si="20"/>
        <v/>
      </c>
      <c r="AD29" s="171" t="str">
        <f t="shared" si="28"/>
        <v/>
      </c>
      <c r="AE29" s="148" t="str">
        <f t="shared" si="21"/>
        <v/>
      </c>
    </row>
    <row r="30" spans="1:32" ht="16.5" x14ac:dyDescent="0.35">
      <c r="A30" t="s">
        <v>28</v>
      </c>
      <c r="B30" t="s">
        <v>29</v>
      </c>
      <c r="C30" s="68" t="s">
        <v>30</v>
      </c>
      <c r="E30" s="27">
        <v>50.1</v>
      </c>
      <c r="F30" s="28">
        <v>50.499999999999993</v>
      </c>
      <c r="G30" s="28">
        <v>52.3</v>
      </c>
      <c r="H30" s="28">
        <v>55.600000000000023</v>
      </c>
      <c r="I30" s="29">
        <v>208.5</v>
      </c>
      <c r="J30" s="21"/>
      <c r="K30" s="27">
        <v>56.9</v>
      </c>
      <c r="L30" s="28">
        <v>57.300000000000004</v>
      </c>
      <c r="M30" s="28">
        <v>56.499999999999986</v>
      </c>
      <c r="N30" s="28">
        <v>56.900000000000006</v>
      </c>
      <c r="O30" s="29">
        <v>227.6</v>
      </c>
      <c r="Q30" s="27">
        <v>48.900000000000006</v>
      </c>
      <c r="R30" s="28">
        <v>49.1</v>
      </c>
      <c r="S30" s="28"/>
      <c r="T30" s="28"/>
      <c r="U30" s="29">
        <f t="shared" ref="U30" si="62">SUM(Q30:T30)</f>
        <v>98</v>
      </c>
      <c r="W30" s="94">
        <f t="shared" si="15"/>
        <v>-0.14059753954305798</v>
      </c>
      <c r="X30" s="165">
        <f t="shared" si="16"/>
        <v>4.0899795501021519E-3</v>
      </c>
      <c r="Y30" s="165">
        <f t="shared" si="17"/>
        <v>-1</v>
      </c>
      <c r="Z30" s="144" t="str">
        <f t="shared" si="18"/>
        <v/>
      </c>
      <c r="AB30" s="94">
        <f>IFERROR(Q30/K30-1,"")</f>
        <v>-0.14059753954305787</v>
      </c>
      <c r="AC30" s="165">
        <f t="shared" si="20"/>
        <v>-0.14310645724258297</v>
      </c>
      <c r="AD30" s="165">
        <f t="shared" si="28"/>
        <v>-1</v>
      </c>
      <c r="AE30" s="144">
        <f t="shared" si="21"/>
        <v>-1</v>
      </c>
    </row>
    <row r="31" spans="1:32" s="1" customFormat="1" x14ac:dyDescent="0.35">
      <c r="C31" s="69" t="s">
        <v>31</v>
      </c>
      <c r="E31" s="42">
        <f t="shared" ref="E31:I31" si="63">ROUND(E26-E30,1)</f>
        <v>62</v>
      </c>
      <c r="F31" s="38">
        <f t="shared" si="63"/>
        <v>48</v>
      </c>
      <c r="G31" s="38">
        <f t="shared" si="63"/>
        <v>27.2</v>
      </c>
      <c r="H31" s="38">
        <f t="shared" si="63"/>
        <v>18.100000000000001</v>
      </c>
      <c r="I31" s="43">
        <f t="shared" si="63"/>
        <v>155.30000000000001</v>
      </c>
      <c r="J31" s="38"/>
      <c r="K31" s="42">
        <f t="shared" ref="K31" si="64">ROUND(K26-K30,1)</f>
        <v>-6.4</v>
      </c>
      <c r="L31" s="38">
        <f t="shared" ref="L31" si="65">ROUND(L26-L30,1)</f>
        <v>-18.3</v>
      </c>
      <c r="M31" s="38">
        <f t="shared" ref="M31:O31" si="66">ROUND(M26-M30,1)</f>
        <v>-11</v>
      </c>
      <c r="N31" s="38">
        <f t="shared" si="66"/>
        <v>-8.5</v>
      </c>
      <c r="O31" s="43">
        <f t="shared" si="66"/>
        <v>-44.2</v>
      </c>
      <c r="Q31" s="42">
        <f t="shared" ref="Q31:U31" si="67">ROUND(Q26-Q30,1)</f>
        <v>-32.700000000000003</v>
      </c>
      <c r="R31" s="38">
        <f t="shared" si="67"/>
        <v>-26.3</v>
      </c>
      <c r="S31" s="38">
        <f t="shared" si="67"/>
        <v>0</v>
      </c>
      <c r="T31" s="38">
        <f t="shared" si="67"/>
        <v>0</v>
      </c>
      <c r="U31" s="43">
        <f t="shared" si="67"/>
        <v>-59</v>
      </c>
      <c r="W31" s="95">
        <f t="shared" si="15"/>
        <v>2.8470588235294123</v>
      </c>
      <c r="X31" s="170">
        <f t="shared" si="16"/>
        <v>-0.19571865443425085</v>
      </c>
      <c r="Y31" s="170">
        <f t="shared" si="17"/>
        <v>-1</v>
      </c>
      <c r="Z31" s="147" t="str">
        <f t="shared" si="18"/>
        <v/>
      </c>
      <c r="AB31" s="95">
        <f>IFERROR(Q31/K31-1,"")</f>
        <v>4.109375</v>
      </c>
      <c r="AC31" s="170">
        <f t="shared" si="20"/>
        <v>0.43715846994535523</v>
      </c>
      <c r="AD31" s="170">
        <f t="shared" si="28"/>
        <v>-1</v>
      </c>
      <c r="AE31" s="147">
        <f t="shared" si="21"/>
        <v>-1</v>
      </c>
    </row>
    <row r="32" spans="1:32" x14ac:dyDescent="0.35">
      <c r="C32" s="68" t="s">
        <v>32</v>
      </c>
      <c r="E32" s="114">
        <v>0.26</v>
      </c>
      <c r="F32" s="115">
        <v>0.26</v>
      </c>
      <c r="G32" s="115">
        <v>0.26</v>
      </c>
      <c r="H32" s="115">
        <v>0.26</v>
      </c>
      <c r="I32" s="116">
        <v>0.26</v>
      </c>
      <c r="J32" s="49"/>
      <c r="K32" s="114">
        <v>0.26</v>
      </c>
      <c r="L32" s="115">
        <v>0.26</v>
      </c>
      <c r="M32" s="115">
        <v>0.26</v>
      </c>
      <c r="N32" s="115">
        <v>0.26</v>
      </c>
      <c r="O32" s="116">
        <v>0.26</v>
      </c>
      <c r="Q32" s="114">
        <v>0.26</v>
      </c>
      <c r="R32" s="115">
        <v>0.26</v>
      </c>
      <c r="S32" s="115"/>
      <c r="T32" s="115"/>
      <c r="U32" s="116">
        <v>0.26</v>
      </c>
      <c r="W32" s="94">
        <f t="shared" si="15"/>
        <v>0</v>
      </c>
      <c r="X32" s="165">
        <f t="shared" si="16"/>
        <v>0</v>
      </c>
      <c r="Y32" s="169">
        <f t="shared" si="17"/>
        <v>-1</v>
      </c>
      <c r="Z32" s="100" t="str">
        <f t="shared" si="18"/>
        <v/>
      </c>
      <c r="AB32" s="94">
        <f>IFERROR(Q32/K32-1,"")</f>
        <v>0</v>
      </c>
      <c r="AC32" s="165">
        <f t="shared" si="20"/>
        <v>0</v>
      </c>
      <c r="AD32" s="165">
        <f t="shared" si="28"/>
        <v>-1</v>
      </c>
      <c r="AE32" s="144">
        <f t="shared" si="21"/>
        <v>-1</v>
      </c>
    </row>
    <row r="33" spans="2:31" x14ac:dyDescent="0.35">
      <c r="C33" s="66" t="s">
        <v>33</v>
      </c>
      <c r="E33" s="30">
        <f t="shared" ref="E33:F33" si="68">ROUND(E31*E32,1)</f>
        <v>16.100000000000001</v>
      </c>
      <c r="F33" s="21">
        <f t="shared" si="68"/>
        <v>12.5</v>
      </c>
      <c r="G33" s="21">
        <f>ROUND(G31*G32,1)+0.1</f>
        <v>7.1999999999999993</v>
      </c>
      <c r="H33" s="21">
        <f>ROUND(H31*H32,1)-0.1</f>
        <v>4.6000000000000005</v>
      </c>
      <c r="I33" s="59">
        <f>SUM(E33:H33)</f>
        <v>40.4</v>
      </c>
      <c r="J33" s="21"/>
      <c r="K33" s="30">
        <f t="shared" ref="K33" si="69">ROUND(K31*K32,1)</f>
        <v>-1.7</v>
      </c>
      <c r="L33" s="21">
        <f t="shared" ref="L33" si="70">ROUND(L31*L32,1)</f>
        <v>-4.8</v>
      </c>
      <c r="M33" s="21">
        <f t="shared" ref="M33" si="71">ROUND(M31*M32,1)</f>
        <v>-2.9</v>
      </c>
      <c r="N33" s="21">
        <f>ROUND(N31*N32,1)+0.1</f>
        <v>-2.1</v>
      </c>
      <c r="O33" s="59">
        <f>SUM(K33:N33)</f>
        <v>-11.5</v>
      </c>
      <c r="Q33" s="30">
        <f>ROUND(Q31*Q32,1)+0.1</f>
        <v>-8.4</v>
      </c>
      <c r="R33" s="21">
        <f>ROUND(R31*R32,1)+0.1</f>
        <v>-6.7</v>
      </c>
      <c r="S33" s="21">
        <f t="shared" ref="S33:T33" si="72">ROUND(S31*S32,1)</f>
        <v>0</v>
      </c>
      <c r="T33" s="21">
        <f t="shared" si="72"/>
        <v>0</v>
      </c>
      <c r="U33" s="59">
        <f>SUM(Q33:T33)</f>
        <v>-15.100000000000001</v>
      </c>
      <c r="W33" s="102">
        <f t="shared" si="15"/>
        <v>3</v>
      </c>
      <c r="X33" s="166">
        <f t="shared" si="16"/>
        <v>-0.20238095238095244</v>
      </c>
      <c r="Y33" s="166">
        <f t="shared" si="17"/>
        <v>-1</v>
      </c>
      <c r="Z33" s="145" t="str">
        <f t="shared" si="18"/>
        <v/>
      </c>
      <c r="AB33" s="102">
        <f>IFERROR(Q33/K33-1,"")</f>
        <v>3.9411764705882355</v>
      </c>
      <c r="AC33" s="166">
        <f t="shared" si="20"/>
        <v>0.39583333333333348</v>
      </c>
      <c r="AD33" s="166">
        <f t="shared" si="28"/>
        <v>-1</v>
      </c>
      <c r="AE33" s="145">
        <f t="shared" si="21"/>
        <v>-1</v>
      </c>
    </row>
    <row r="34" spans="2:31" s="1" customFormat="1" x14ac:dyDescent="0.35">
      <c r="B34" t="s">
        <v>34</v>
      </c>
      <c r="C34" s="67" t="s">
        <v>35</v>
      </c>
      <c r="E34" s="35">
        <v>45.900000000000006</v>
      </c>
      <c r="F34" s="36">
        <v>35.500000000000014</v>
      </c>
      <c r="G34" s="36">
        <v>19.999999999999957</v>
      </c>
      <c r="H34" s="36">
        <v>13.5</v>
      </c>
      <c r="I34" s="37">
        <v>114.90000000000003</v>
      </c>
      <c r="J34" s="38"/>
      <c r="K34" s="35">
        <v>-4.6999999999998714</v>
      </c>
      <c r="L34" s="36">
        <v>-13.500000000000044</v>
      </c>
      <c r="M34" s="36">
        <v>-8.1000000000000139</v>
      </c>
      <c r="N34" s="36">
        <v>-6.4</v>
      </c>
      <c r="O34" s="37">
        <v>-32.699999999999967</v>
      </c>
      <c r="Q34" s="35">
        <v>-24.299999999999944</v>
      </c>
      <c r="R34" s="36">
        <v>-19.399999999999991</v>
      </c>
      <c r="S34" s="36">
        <f t="shared" ref="S34:T34" si="73">S31-S33</f>
        <v>0</v>
      </c>
      <c r="T34" s="36">
        <f t="shared" si="73"/>
        <v>0</v>
      </c>
      <c r="U34" s="37">
        <f>SUM(Q34:T34)</f>
        <v>-43.699999999999932</v>
      </c>
      <c r="W34" s="96">
        <f t="shared" si="15"/>
        <v>2.7968749999999911</v>
      </c>
      <c r="X34" s="167">
        <f t="shared" si="16"/>
        <v>-0.20164609053497795</v>
      </c>
      <c r="Y34" s="167">
        <f t="shared" si="17"/>
        <v>-1</v>
      </c>
      <c r="Z34" s="146" t="str">
        <f t="shared" si="18"/>
        <v/>
      </c>
      <c r="AB34" s="96">
        <f>IFERROR(Q34/K34-1,"")</f>
        <v>4.1702127659575767</v>
      </c>
      <c r="AC34" s="167">
        <f t="shared" si="20"/>
        <v>0.43703703703703178</v>
      </c>
      <c r="AD34" s="167">
        <f t="shared" si="28"/>
        <v>-1</v>
      </c>
      <c r="AE34" s="146">
        <f t="shared" si="21"/>
        <v>-1</v>
      </c>
    </row>
    <row r="35" spans="2:31" s="1" customFormat="1" ht="6.65" customHeight="1" x14ac:dyDescent="0.35">
      <c r="B35"/>
      <c r="C35" s="69"/>
      <c r="E35" s="42"/>
      <c r="F35" s="38"/>
      <c r="G35" s="38"/>
      <c r="H35" s="38"/>
      <c r="I35" s="43"/>
      <c r="J35" s="38"/>
      <c r="K35" s="42"/>
      <c r="L35" s="38"/>
      <c r="M35" s="38"/>
      <c r="N35" s="38"/>
      <c r="O35" s="43"/>
      <c r="Q35" s="42"/>
      <c r="R35" s="38"/>
      <c r="S35" s="38"/>
      <c r="T35" s="38"/>
      <c r="U35" s="43"/>
      <c r="W35" s="42" t="str">
        <f t="shared" si="15"/>
        <v/>
      </c>
      <c r="X35" s="172" t="str">
        <f t="shared" si="16"/>
        <v/>
      </c>
      <c r="Y35" s="172" t="str">
        <f t="shared" si="17"/>
        <v/>
      </c>
      <c r="Z35" s="149" t="str">
        <f t="shared" si="18"/>
        <v/>
      </c>
      <c r="AB35" s="42" t="str">
        <f t="shared" si="61"/>
        <v/>
      </c>
      <c r="AC35" s="172" t="str">
        <f t="shared" si="20"/>
        <v/>
      </c>
      <c r="AD35" s="172" t="str">
        <f t="shared" si="28"/>
        <v/>
      </c>
      <c r="AE35" s="149" t="str">
        <f t="shared" si="21"/>
        <v/>
      </c>
    </row>
    <row r="36" spans="2:31" x14ac:dyDescent="0.35">
      <c r="B36" t="s">
        <v>36</v>
      </c>
      <c r="C36" s="71" t="s">
        <v>37</v>
      </c>
      <c r="E36" s="89">
        <v>212.4</v>
      </c>
      <c r="F36" s="48">
        <v>209.9</v>
      </c>
      <c r="G36" s="48">
        <v>211</v>
      </c>
      <c r="H36" s="48">
        <v>211.9</v>
      </c>
      <c r="I36" s="90">
        <v>212.5</v>
      </c>
      <c r="J36" s="48"/>
      <c r="K36" s="89">
        <v>214.29999999999998</v>
      </c>
      <c r="L36" s="48">
        <v>216.29999999999998</v>
      </c>
      <c r="M36" s="48">
        <v>222.4</v>
      </c>
      <c r="N36" s="48">
        <v>219.6</v>
      </c>
      <c r="O36" s="126">
        <v>218.4</v>
      </c>
      <c r="Q36" s="89">
        <v>225.5</v>
      </c>
      <c r="R36" s="48">
        <v>229.6</v>
      </c>
      <c r="S36" s="48"/>
      <c r="T36" s="48"/>
      <c r="U36" s="126">
        <v>229.5</v>
      </c>
      <c r="W36" s="102">
        <f t="shared" si="15"/>
        <v>2.6867030965391558E-2</v>
      </c>
      <c r="X36" s="166">
        <f t="shared" si="16"/>
        <v>1.8181818181818077E-2</v>
      </c>
      <c r="Y36" s="166">
        <f t="shared" si="17"/>
        <v>-1</v>
      </c>
      <c r="Z36" s="145" t="str">
        <f t="shared" si="18"/>
        <v/>
      </c>
      <c r="AB36" s="102">
        <f>IFERROR(Q36/K36-1,"")</f>
        <v>5.226318245450301E-2</v>
      </c>
      <c r="AC36" s="166">
        <f t="shared" si="20"/>
        <v>6.1488673139158623E-2</v>
      </c>
      <c r="AD36" s="166">
        <f t="shared" si="28"/>
        <v>-1</v>
      </c>
      <c r="AE36" s="145">
        <f t="shared" si="21"/>
        <v>-1</v>
      </c>
    </row>
    <row r="37" spans="2:31" x14ac:dyDescent="0.35">
      <c r="B37" t="s">
        <v>38</v>
      </c>
      <c r="C37" s="72" t="s">
        <v>39</v>
      </c>
      <c r="E37" s="117">
        <v>0.22000000000000003</v>
      </c>
      <c r="F37" s="118">
        <v>0.16999999999999998</v>
      </c>
      <c r="G37" s="118">
        <v>9.9999999999999853E-2</v>
      </c>
      <c r="H37" s="118">
        <v>6.000000000000006E-2</v>
      </c>
      <c r="I37" s="119">
        <v>0.53999999999999959</v>
      </c>
      <c r="J37" s="73"/>
      <c r="K37" s="117">
        <v>-2.0000000000000018E-2</v>
      </c>
      <c r="L37" s="118">
        <v>-6.0000000000000005E-2</v>
      </c>
      <c r="M37" s="118">
        <v>-4.0000000000000036E-2</v>
      </c>
      <c r="N37" s="118">
        <v>-0.03</v>
      </c>
      <c r="O37" s="119">
        <v>-0.14999999999999991</v>
      </c>
      <c r="Q37" s="117">
        <v>-0.11000000000000032</v>
      </c>
      <c r="R37" s="192">
        <v>-0.08</v>
      </c>
      <c r="S37" s="118" t="str">
        <f t="shared" ref="S37:T37" si="74">IFERROR(ROUND(S34/S36,2),"")</f>
        <v/>
      </c>
      <c r="T37" s="118" t="str">
        <f t="shared" si="74"/>
        <v/>
      </c>
      <c r="U37" s="119">
        <f>IFERROR(ROUND(U34/U36,2),"")</f>
        <v>-0.19</v>
      </c>
      <c r="W37" s="94">
        <f t="shared" si="15"/>
        <v>2.6666666666666776</v>
      </c>
      <c r="X37" s="165">
        <f t="shared" si="16"/>
        <v>-0.27272727272727482</v>
      </c>
      <c r="Y37" s="165" t="str">
        <f t="shared" si="17"/>
        <v/>
      </c>
      <c r="Z37" s="144" t="str">
        <f t="shared" si="18"/>
        <v/>
      </c>
      <c r="AB37" s="94">
        <f>IFERROR(Q37/K37-1,"")</f>
        <v>4.5000000000000107</v>
      </c>
      <c r="AC37" s="165">
        <f t="shared" si="20"/>
        <v>0.33333333333333326</v>
      </c>
      <c r="AD37" s="165" t="str">
        <f t="shared" si="28"/>
        <v/>
      </c>
      <c r="AE37" s="144" t="str">
        <f t="shared" si="21"/>
        <v/>
      </c>
    </row>
    <row r="38" spans="2:31" ht="6.65" customHeight="1" x14ac:dyDescent="0.35">
      <c r="C38" s="71"/>
      <c r="E38" s="91"/>
      <c r="F38" s="52"/>
      <c r="G38" s="52"/>
      <c r="H38" s="52"/>
      <c r="I38" s="92"/>
      <c r="J38" s="52"/>
      <c r="K38" s="91"/>
      <c r="L38" s="52"/>
      <c r="M38" s="52"/>
      <c r="N38" s="52"/>
      <c r="O38" s="92"/>
      <c r="Q38" s="91"/>
      <c r="R38" s="52"/>
      <c r="S38" s="52"/>
      <c r="T38" s="52"/>
      <c r="U38" s="92"/>
      <c r="W38" s="91" t="str">
        <f t="shared" si="15"/>
        <v/>
      </c>
      <c r="X38" s="173" t="str">
        <f t="shared" si="16"/>
        <v/>
      </c>
      <c r="Y38" s="173" t="str">
        <f t="shared" si="17"/>
        <v/>
      </c>
      <c r="Z38" s="150" t="str">
        <f t="shared" si="18"/>
        <v/>
      </c>
      <c r="AB38" s="91" t="str">
        <f t="shared" si="61"/>
        <v/>
      </c>
      <c r="AC38" s="173" t="str">
        <f t="shared" si="20"/>
        <v/>
      </c>
      <c r="AD38" s="173" t="str">
        <f t="shared" si="28"/>
        <v/>
      </c>
      <c r="AE38" s="150" t="str">
        <f t="shared" si="21"/>
        <v/>
      </c>
    </row>
    <row r="39" spans="2:31" s="1" customFormat="1" x14ac:dyDescent="0.35">
      <c r="B39" t="s">
        <v>40</v>
      </c>
      <c r="C39" s="66" t="s">
        <v>40</v>
      </c>
      <c r="D39"/>
      <c r="E39" s="103">
        <v>59.2</v>
      </c>
      <c r="F39" s="44">
        <v>55.899999999999991</v>
      </c>
      <c r="G39" s="44">
        <v>54.6</v>
      </c>
      <c r="H39" s="44">
        <v>51</v>
      </c>
      <c r="I39" s="104">
        <v>220.7</v>
      </c>
      <c r="J39" s="44"/>
      <c r="K39" s="103">
        <v>52.7</v>
      </c>
      <c r="L39" s="44">
        <v>54.5</v>
      </c>
      <c r="M39" s="44">
        <v>50.399999999999991</v>
      </c>
      <c r="N39" s="44">
        <v>47.800000000000011</v>
      </c>
      <c r="O39" s="104">
        <v>205.4</v>
      </c>
      <c r="Q39" s="103">
        <v>36.200000000000003</v>
      </c>
      <c r="R39" s="44">
        <v>34.799999999999997</v>
      </c>
      <c r="S39" s="44"/>
      <c r="T39" s="44"/>
      <c r="U39" s="104">
        <f>SUM(Q39:T39)</f>
        <v>71</v>
      </c>
      <c r="W39" s="102">
        <f t="shared" si="15"/>
        <v>-0.2426778242677825</v>
      </c>
      <c r="X39" s="166">
        <f t="shared" si="16"/>
        <v>-3.8674033149171394E-2</v>
      </c>
      <c r="Y39" s="166">
        <f t="shared" si="17"/>
        <v>-1</v>
      </c>
      <c r="Z39" s="145" t="str">
        <f t="shared" si="18"/>
        <v/>
      </c>
      <c r="AB39" s="102">
        <f>IFERROR(Q39/K39-1,"")</f>
        <v>-0.31309297912713474</v>
      </c>
      <c r="AC39" s="166">
        <f t="shared" si="20"/>
        <v>-0.36146788990825696</v>
      </c>
      <c r="AD39" s="166">
        <f t="shared" si="28"/>
        <v>-1</v>
      </c>
      <c r="AE39" s="145">
        <f t="shared" si="21"/>
        <v>-1</v>
      </c>
    </row>
    <row r="40" spans="2:31" s="1" customFormat="1" x14ac:dyDescent="0.35">
      <c r="B40" t="s">
        <v>41</v>
      </c>
      <c r="C40" s="67" t="s">
        <v>42</v>
      </c>
      <c r="E40" s="13">
        <v>171.3</v>
      </c>
      <c r="F40" s="9">
        <v>154.39999999999998</v>
      </c>
      <c r="G40" s="9">
        <v>134.09999999999997</v>
      </c>
      <c r="H40" s="9">
        <v>124.70000000000003</v>
      </c>
      <c r="I40" s="18">
        <v>584.5</v>
      </c>
      <c r="J40" s="10"/>
      <c r="K40" s="13">
        <v>103.20000000000013</v>
      </c>
      <c r="L40" s="9">
        <v>93.499999999999972</v>
      </c>
      <c r="M40" s="9">
        <v>95.899999999999963</v>
      </c>
      <c r="N40" s="9">
        <v>96.200000000000017</v>
      </c>
      <c r="O40" s="18">
        <v>388.80000000000007</v>
      </c>
      <c r="Q40" s="13">
        <v>52.400000000000063</v>
      </c>
      <c r="R40" s="9">
        <v>57.600000000000009</v>
      </c>
      <c r="S40" s="9">
        <f t="shared" ref="S40:T40" si="75">S26+S39</f>
        <v>0</v>
      </c>
      <c r="T40" s="9">
        <f t="shared" si="75"/>
        <v>0</v>
      </c>
      <c r="U40" s="18">
        <f>SUM(Q40:T40)</f>
        <v>110.00000000000007</v>
      </c>
      <c r="W40" s="96">
        <f t="shared" si="15"/>
        <v>-0.45530145530145472</v>
      </c>
      <c r="X40" s="167">
        <f t="shared" si="16"/>
        <v>9.923664122137299E-2</v>
      </c>
      <c r="Y40" s="167">
        <f t="shared" si="17"/>
        <v>-1</v>
      </c>
      <c r="Z40" s="146" t="str">
        <f t="shared" si="18"/>
        <v/>
      </c>
      <c r="AB40" s="96">
        <f>IFERROR(Q40/K40-1,"")</f>
        <v>-0.49224806201550386</v>
      </c>
      <c r="AC40" s="167">
        <f t="shared" si="20"/>
        <v>-0.38395721925133663</v>
      </c>
      <c r="AD40" s="167">
        <f t="shared" si="28"/>
        <v>-1</v>
      </c>
      <c r="AE40" s="146">
        <f t="shared" si="21"/>
        <v>-1</v>
      </c>
    </row>
    <row r="41" spans="2:31" x14ac:dyDescent="0.35">
      <c r="C41" s="71" t="s">
        <v>43</v>
      </c>
      <c r="E41" s="86">
        <f t="shared" ref="E41" si="76">ROUND(E40/E$16,3)</f>
        <v>0.221</v>
      </c>
      <c r="F41" s="87">
        <f t="shared" ref="F41" si="77">ROUND(F40/F$16,3)</f>
        <v>0.2</v>
      </c>
      <c r="G41" s="87">
        <f t="shared" ref="G41" si="78">ROUND(G40/G$16,3)</f>
        <v>0.17</v>
      </c>
      <c r="H41" s="87">
        <f t="shared" ref="H41" si="79">ROUND(H40/H$16,3)</f>
        <v>0.158</v>
      </c>
      <c r="I41" s="88">
        <f t="shared" ref="I41" si="80">ROUND(I40/I$16,3)</f>
        <v>0.187</v>
      </c>
      <c r="J41" s="87"/>
      <c r="K41" s="86">
        <f t="shared" ref="K41" si="81">ROUND(K40/K$16,3)</f>
        <v>0.13600000000000001</v>
      </c>
      <c r="L41" s="87">
        <f t="shared" ref="L41" si="82">ROUND(L40/L$16,3)</f>
        <v>0.125</v>
      </c>
      <c r="M41" s="87">
        <f t="shared" ref="M41:O41" si="83">ROUND(M40/M$16,3)</f>
        <v>0.13100000000000001</v>
      </c>
      <c r="N41" s="87">
        <f t="shared" si="83"/>
        <v>0.13400000000000001</v>
      </c>
      <c r="O41" s="88">
        <f t="shared" si="83"/>
        <v>0.13100000000000001</v>
      </c>
      <c r="Q41" s="86">
        <f t="shared" ref="Q41:R41" si="84">ROUND(Q40/Q$16,3)</f>
        <v>7.5999999999999998E-2</v>
      </c>
      <c r="R41" s="87">
        <f t="shared" si="84"/>
        <v>8.4000000000000005E-2</v>
      </c>
      <c r="S41" s="87" t="str">
        <f t="shared" ref="S41:T41" si="85">IFERROR(ROUND(S40/S$16,3),"")</f>
        <v/>
      </c>
      <c r="T41" s="87" t="str">
        <f t="shared" si="85"/>
        <v/>
      </c>
      <c r="U41" s="88">
        <f t="shared" ref="U41" si="86">ROUND(U40/U$16,3)</f>
        <v>0.08</v>
      </c>
      <c r="W41" s="102">
        <f t="shared" si="15"/>
        <v>-0.43283582089552242</v>
      </c>
      <c r="X41" s="166">
        <f t="shared" si="16"/>
        <v>0.10526315789473695</v>
      </c>
      <c r="Y41" s="168" t="str">
        <f t="shared" si="17"/>
        <v/>
      </c>
      <c r="Z41" s="101" t="str">
        <f t="shared" si="18"/>
        <v/>
      </c>
      <c r="AB41" s="102">
        <f>IFERROR(Q41/K41-1,"")</f>
        <v>-0.44117647058823539</v>
      </c>
      <c r="AC41" s="166">
        <f t="shared" si="20"/>
        <v>-0.32799999999999996</v>
      </c>
      <c r="AD41" s="166" t="str">
        <f t="shared" si="28"/>
        <v/>
      </c>
      <c r="AE41" s="145" t="str">
        <f t="shared" si="21"/>
        <v/>
      </c>
    </row>
    <row r="42" spans="2:31" x14ac:dyDescent="0.35">
      <c r="C42" s="120" t="s">
        <v>44</v>
      </c>
      <c r="E42" s="121">
        <f t="shared" ref="E42:I42" si="87">ROUND(E40/E$18,3)</f>
        <v>0.34100000000000003</v>
      </c>
      <c r="F42" s="122">
        <f t="shared" si="87"/>
        <v>0.311</v>
      </c>
      <c r="G42" s="122">
        <f t="shared" si="87"/>
        <v>0.27400000000000002</v>
      </c>
      <c r="H42" s="122">
        <f t="shared" si="87"/>
        <v>0.25900000000000001</v>
      </c>
      <c r="I42" s="123">
        <f t="shared" si="87"/>
        <v>0.29699999999999999</v>
      </c>
      <c r="J42" s="87"/>
      <c r="K42" s="121">
        <f t="shared" ref="K42" si="88">ROUND(K40/K$18,3)</f>
        <v>0.224</v>
      </c>
      <c r="L42" s="122">
        <f t="shared" ref="L42" si="89">ROUND(L40/L$18,3)</f>
        <v>0.20899999999999999</v>
      </c>
      <c r="M42" s="122">
        <f t="shared" ref="M42:O42" si="90">ROUND(M40/M$18,3)</f>
        <v>0.223</v>
      </c>
      <c r="N42" s="122">
        <f t="shared" si="90"/>
        <v>0.23300000000000001</v>
      </c>
      <c r="O42" s="123">
        <f t="shared" si="90"/>
        <v>0.222</v>
      </c>
      <c r="Q42" s="121">
        <f t="shared" ref="Q42:R42" si="91">ROUND(Q40/Q$18,3)</f>
        <v>0.13600000000000001</v>
      </c>
      <c r="R42" s="122">
        <f t="shared" si="91"/>
        <v>0.152</v>
      </c>
      <c r="S42" s="122" t="str">
        <f t="shared" ref="S42:T42" si="92">IFERROR(ROUND(S40/S$18,3),"")</f>
        <v/>
      </c>
      <c r="T42" s="122" t="str">
        <f t="shared" si="92"/>
        <v/>
      </c>
      <c r="U42" s="123">
        <f>ROUND(U40/U$18,3)</f>
        <v>0.14399999999999999</v>
      </c>
      <c r="W42" s="176">
        <f t="shared" si="15"/>
        <v>-0.41630901287553645</v>
      </c>
      <c r="X42" s="177">
        <f t="shared" si="16"/>
        <v>0.11764705882352922</v>
      </c>
      <c r="Y42" s="124" t="str">
        <f t="shared" si="17"/>
        <v/>
      </c>
      <c r="Z42" s="125" t="str">
        <f t="shared" si="18"/>
        <v/>
      </c>
      <c r="AB42" s="176">
        <f>IFERROR(Q42/K42-1,"")</f>
        <v>-0.39285714285714279</v>
      </c>
      <c r="AC42" s="177">
        <f t="shared" si="20"/>
        <v>-0.27272727272727271</v>
      </c>
      <c r="AD42" s="177" t="str">
        <f t="shared" si="28"/>
        <v/>
      </c>
      <c r="AE42" s="181" t="str">
        <f t="shared" si="21"/>
        <v/>
      </c>
    </row>
    <row r="43" spans="2:31" ht="6.65" customHeight="1" x14ac:dyDescent="0.35">
      <c r="C43" s="70"/>
      <c r="E43" s="15"/>
      <c r="F43" s="6"/>
      <c r="G43" s="6"/>
      <c r="H43" s="6"/>
      <c r="I43" s="20"/>
      <c r="J43" s="8"/>
      <c r="K43" s="15"/>
      <c r="L43" s="6"/>
      <c r="M43" s="6"/>
      <c r="N43" s="6"/>
      <c r="O43" s="20"/>
      <c r="Q43" s="15"/>
      <c r="R43" s="6"/>
      <c r="S43" s="6"/>
      <c r="T43" s="6"/>
      <c r="U43" s="20"/>
      <c r="W43" s="15"/>
      <c r="X43" s="6"/>
      <c r="Y43" s="6"/>
      <c r="Z43" s="142"/>
      <c r="AB43" s="15"/>
      <c r="AC43" s="174"/>
      <c r="AD43" s="180"/>
      <c r="AE43" s="142"/>
    </row>
    <row r="44" spans="2:31" ht="18" customHeight="1" x14ac:dyDescent="0.45">
      <c r="C44" s="64" t="s">
        <v>45</v>
      </c>
      <c r="E44" s="15"/>
      <c r="F44" s="6"/>
      <c r="G44" s="6"/>
      <c r="H44" s="6"/>
      <c r="I44" s="20"/>
      <c r="J44" s="8"/>
      <c r="K44" s="15"/>
      <c r="L44" s="6"/>
      <c r="M44" s="6"/>
      <c r="N44" s="6"/>
      <c r="O44" s="20"/>
      <c r="Q44" s="15"/>
      <c r="R44" s="6"/>
      <c r="S44" s="6"/>
      <c r="T44" s="6"/>
      <c r="U44" s="20"/>
      <c r="W44" s="15"/>
      <c r="X44" s="6"/>
      <c r="Y44" s="6"/>
      <c r="Z44" s="142"/>
      <c r="AB44" s="15"/>
      <c r="AC44" s="174"/>
      <c r="AD44" s="180"/>
      <c r="AE44" s="142"/>
    </row>
    <row r="45" spans="2:31" ht="18" customHeight="1" x14ac:dyDescent="0.35">
      <c r="C45" s="65" t="s">
        <v>46</v>
      </c>
      <c r="E45" s="15"/>
      <c r="F45" s="6"/>
      <c r="G45" s="6"/>
      <c r="H45" s="6"/>
      <c r="I45" s="20"/>
      <c r="J45" s="8"/>
      <c r="K45" s="15"/>
      <c r="L45" s="6"/>
      <c r="M45" s="6"/>
      <c r="N45" s="6"/>
      <c r="O45" s="20"/>
      <c r="Q45" s="15"/>
      <c r="R45" s="6"/>
      <c r="S45" s="6"/>
      <c r="T45" s="6"/>
      <c r="U45" s="20"/>
      <c r="W45" s="15"/>
      <c r="X45" s="6"/>
      <c r="Y45" s="6"/>
      <c r="Z45" s="142"/>
      <c r="AB45" s="15"/>
      <c r="AC45" s="174"/>
      <c r="AD45" s="180"/>
      <c r="AE45" s="142"/>
    </row>
    <row r="46" spans="2:31" x14ac:dyDescent="0.35">
      <c r="B46" t="s">
        <v>46</v>
      </c>
      <c r="C46" s="71" t="s">
        <v>11</v>
      </c>
      <c r="E46" s="22">
        <v>358.5</v>
      </c>
      <c r="F46" s="11">
        <v>350.4</v>
      </c>
      <c r="G46" s="11">
        <v>343.6</v>
      </c>
      <c r="H46" s="11">
        <v>331.29999999999995</v>
      </c>
      <c r="I46" s="16">
        <v>1383.8</v>
      </c>
      <c r="J46" s="24"/>
      <c r="K46" s="22">
        <v>315.20000000000005</v>
      </c>
      <c r="L46" s="11">
        <v>312.59999999999991</v>
      </c>
      <c r="M46" s="11">
        <v>300.90000000000009</v>
      </c>
      <c r="N46" s="11">
        <v>285.70000000000005</v>
      </c>
      <c r="O46" s="16">
        <v>1214.4000000000001</v>
      </c>
      <c r="Q46" s="22">
        <v>268.39999999999998</v>
      </c>
      <c r="R46" s="11">
        <v>260</v>
      </c>
      <c r="S46" s="11"/>
      <c r="T46" s="11"/>
      <c r="U46" s="16">
        <f>SUM(Q46:T46)</f>
        <v>528.4</v>
      </c>
      <c r="W46" s="102">
        <f t="shared" ref="W46:W65" si="93">IFERROR(Q46/N46-1,"")</f>
        <v>-6.0553027651382818E-2</v>
      </c>
      <c r="X46" s="166">
        <f>IFERROR(R46/Q46-1,"")</f>
        <v>-3.1296572280178792E-2</v>
      </c>
      <c r="Y46" s="164">
        <f>IFERROR(S46/R46-1,"")</f>
        <v>-1</v>
      </c>
      <c r="Z46" s="143" t="str">
        <f>IFERROR(T46/S46-1,"")</f>
        <v/>
      </c>
      <c r="AB46" s="102">
        <f>IFERROR(Q46/K46-1,"")</f>
        <v>-0.14847715736040623</v>
      </c>
      <c r="AC46" s="166">
        <f>IFERROR(R46/L46-1,"")</f>
        <v>-0.16826615483045404</v>
      </c>
      <c r="AD46" s="166">
        <f>IFERROR(S46/M46-1,"")</f>
        <v>-1</v>
      </c>
      <c r="AE46" s="145">
        <f>IFERROR(T46/N46-1,"")</f>
        <v>-1</v>
      </c>
    </row>
    <row r="47" spans="2:31" x14ac:dyDescent="0.35">
      <c r="B47" t="s">
        <v>47</v>
      </c>
      <c r="C47" s="67" t="s">
        <v>15</v>
      </c>
      <c r="D47" s="1"/>
      <c r="E47" s="13">
        <v>169.1</v>
      </c>
      <c r="F47" s="9">
        <v>165.70000000000002</v>
      </c>
      <c r="G47" s="9">
        <v>151.10000000000002</v>
      </c>
      <c r="H47" s="9">
        <v>142.59999999999997</v>
      </c>
      <c r="I47" s="18">
        <v>628.5</v>
      </c>
      <c r="J47" s="10"/>
      <c r="K47" s="13">
        <v>126.69999999999999</v>
      </c>
      <c r="L47" s="9">
        <v>117.50000000000003</v>
      </c>
      <c r="M47" s="9">
        <v>114.79999999999998</v>
      </c>
      <c r="N47" s="9">
        <v>107.5</v>
      </c>
      <c r="O47" s="18">
        <v>466.5</v>
      </c>
      <c r="P47" s="1"/>
      <c r="Q47" s="13">
        <v>104.7</v>
      </c>
      <c r="R47" s="9">
        <v>97.2</v>
      </c>
      <c r="S47" s="9">
        <f t="shared" ref="S47:T47" si="94">ROUND(S46*S48,1)</f>
        <v>0</v>
      </c>
      <c r="T47" s="9">
        <f t="shared" si="94"/>
        <v>0</v>
      </c>
      <c r="U47" s="18">
        <f t="shared" ref="U47" si="95">SUM(Q47:T47)</f>
        <v>201.9</v>
      </c>
      <c r="V47" s="1"/>
      <c r="W47" s="96">
        <f t="shared" si="93"/>
        <v>-2.6046511627906943E-2</v>
      </c>
      <c r="X47" s="167">
        <f>IFERROR(R47/Q47-1,"")</f>
        <v>-7.1633237822349538E-2</v>
      </c>
      <c r="Y47" s="167">
        <f t="shared" ref="Y47:Y65" si="96">IFERROR(S47/R47-1,"")</f>
        <v>-1</v>
      </c>
      <c r="Z47" s="146" t="str">
        <f t="shared" ref="Z47:Z65" si="97">IFERROR(T47/S47-1,"")</f>
        <v/>
      </c>
      <c r="AB47" s="96">
        <f t="shared" ref="AB47:AB52" si="98">IFERROR(Q47/K47-1,"")</f>
        <v>-0.17363851617995252</v>
      </c>
      <c r="AC47" s="167">
        <f t="shared" ref="AC47:AC65" si="99">IFERROR(R47/L47-1,"")</f>
        <v>-0.17276595744680867</v>
      </c>
      <c r="AD47" s="167">
        <f t="shared" ref="AD47:AD65" si="100">IFERROR(S47/M47-1,"")</f>
        <v>-1</v>
      </c>
      <c r="AE47" s="146">
        <f t="shared" ref="AE47:AE65" si="101">IFERROR(T47/N47-1,"")</f>
        <v>-1</v>
      </c>
    </row>
    <row r="48" spans="2:31" x14ac:dyDescent="0.35">
      <c r="B48" t="s">
        <v>48</v>
      </c>
      <c r="C48" s="71" t="s">
        <v>17</v>
      </c>
      <c r="E48" s="86">
        <v>0.47168758716875869</v>
      </c>
      <c r="F48" s="87">
        <v>0.47288812785388135</v>
      </c>
      <c r="G48" s="87">
        <v>0.43975552968568105</v>
      </c>
      <c r="H48" s="87">
        <v>0.43042559613643222</v>
      </c>
      <c r="I48" s="88">
        <v>0.45418413065471891</v>
      </c>
      <c r="J48" s="87"/>
      <c r="K48" s="86">
        <v>0.40196700507614203</v>
      </c>
      <c r="L48" s="87">
        <v>0.37587971849008339</v>
      </c>
      <c r="M48" s="87">
        <v>0.38152210036556977</v>
      </c>
      <c r="N48" s="87">
        <v>0.37626881344067198</v>
      </c>
      <c r="O48" s="88">
        <v>0.38414031620553357</v>
      </c>
      <c r="Q48" s="86">
        <v>0.3900894187779434</v>
      </c>
      <c r="R48" s="87">
        <v>0.374</v>
      </c>
      <c r="S48" s="87"/>
      <c r="T48" s="87"/>
      <c r="U48" s="88">
        <f t="shared" ref="U48" si="102">ROUND(U47/U$46,3)</f>
        <v>0.38200000000000001</v>
      </c>
      <c r="W48" s="102">
        <f t="shared" si="93"/>
        <v>3.6730669254497084E-2</v>
      </c>
      <c r="X48" s="166">
        <f t="shared" ref="X48:X65" si="103">IFERROR(R48/Q48-1,"")</f>
        <v>-4.1245463228271273E-2</v>
      </c>
      <c r="Y48" s="168">
        <f t="shared" si="96"/>
        <v>-1</v>
      </c>
      <c r="Z48" s="101" t="str">
        <f t="shared" si="97"/>
        <v/>
      </c>
      <c r="AB48" s="102">
        <f t="shared" si="98"/>
        <v>-2.9548659835771152E-2</v>
      </c>
      <c r="AC48" s="166">
        <f t="shared" si="99"/>
        <v>-5.0008510638304138E-3</v>
      </c>
      <c r="AD48" s="166">
        <f t="shared" si="100"/>
        <v>-1</v>
      </c>
      <c r="AE48" s="145">
        <f t="shared" si="101"/>
        <v>-1</v>
      </c>
    </row>
    <row r="49" spans="2:31" ht="15" customHeight="1" x14ac:dyDescent="0.35">
      <c r="C49" s="68" t="s">
        <v>49</v>
      </c>
      <c r="E49" s="12">
        <f t="shared" ref="E49:I49" si="104">ROUND(E47-E51,1)</f>
        <v>32.299999999999997</v>
      </c>
      <c r="F49" s="7">
        <f t="shared" si="104"/>
        <v>32.700000000000003</v>
      </c>
      <c r="G49" s="7">
        <f t="shared" si="104"/>
        <v>33.9</v>
      </c>
      <c r="H49" s="7">
        <f t="shared" si="104"/>
        <v>33.4</v>
      </c>
      <c r="I49" s="17">
        <f t="shared" si="104"/>
        <v>132.30000000000001</v>
      </c>
      <c r="J49" s="8"/>
      <c r="K49" s="12">
        <f>ROUND(K47-K51,1)</f>
        <v>32.700000000000003</v>
      </c>
      <c r="L49" s="7">
        <f>ROUND(L47-L51,1)</f>
        <v>29.5</v>
      </c>
      <c r="M49" s="7">
        <f>ROUND(M47-M51,1)</f>
        <v>28.6</v>
      </c>
      <c r="N49" s="7">
        <f>ROUND(N47-N51,1)</f>
        <v>30.2</v>
      </c>
      <c r="O49" s="17">
        <f t="shared" ref="O49" si="105">ROUND(O47-O51,1)</f>
        <v>121</v>
      </c>
      <c r="Q49" s="12">
        <f>ROUND(Q47-Q51,1)</f>
        <v>33</v>
      </c>
      <c r="R49" s="7">
        <f>ROUND(R47-R51,1)</f>
        <v>27.5</v>
      </c>
      <c r="S49" s="7"/>
      <c r="T49" s="7"/>
      <c r="U49" s="17">
        <f t="shared" ref="U49" si="106">SUM(Q49:T49)</f>
        <v>60.5</v>
      </c>
      <c r="W49" s="94">
        <f t="shared" si="93"/>
        <v>9.27152317880795E-2</v>
      </c>
      <c r="X49" s="165">
        <f t="shared" si="103"/>
        <v>-0.16666666666666663</v>
      </c>
      <c r="Y49" s="165">
        <f t="shared" si="96"/>
        <v>-1</v>
      </c>
      <c r="Z49" s="144" t="str">
        <f t="shared" si="97"/>
        <v/>
      </c>
      <c r="AB49" s="94">
        <f t="shared" si="98"/>
        <v>9.1743119266054496E-3</v>
      </c>
      <c r="AC49" s="165">
        <f t="shared" si="99"/>
        <v>-6.7796610169491567E-2</v>
      </c>
      <c r="AD49" s="165">
        <f t="shared" si="100"/>
        <v>-1</v>
      </c>
      <c r="AE49" s="144">
        <f t="shared" si="101"/>
        <v>-1</v>
      </c>
    </row>
    <row r="50" spans="2:31" x14ac:dyDescent="0.35">
      <c r="C50" s="66" t="s">
        <v>50</v>
      </c>
      <c r="E50" s="86">
        <f>ROUND(E49/E$46,3)</f>
        <v>0.09</v>
      </c>
      <c r="F50" s="87">
        <f>ROUND(F49/F$46,3)</f>
        <v>9.2999999999999999E-2</v>
      </c>
      <c r="G50" s="87">
        <f>ROUND(G49/G$46,3)</f>
        <v>9.9000000000000005E-2</v>
      </c>
      <c r="H50" s="87">
        <f>ROUND(H49/H$46,3)</f>
        <v>0.10100000000000001</v>
      </c>
      <c r="I50" s="88">
        <f>ROUND(I49/I$46,3)</f>
        <v>9.6000000000000002E-2</v>
      </c>
      <c r="J50" s="87"/>
      <c r="K50" s="86">
        <f>ROUND(K49/K$46,3)</f>
        <v>0.104</v>
      </c>
      <c r="L50" s="87">
        <f>ROUND(L49/L$46,3)</f>
        <v>9.4E-2</v>
      </c>
      <c r="M50" s="87">
        <f>ROUND(M49/M$46,3)</f>
        <v>9.5000000000000001E-2</v>
      </c>
      <c r="N50" s="87">
        <f>ROUND(N49/N$46,3)</f>
        <v>0.106</v>
      </c>
      <c r="O50" s="88">
        <f>ROUND(O49/O$46,3)</f>
        <v>0.1</v>
      </c>
      <c r="Q50" s="86">
        <f>ROUND(Q49/Q$46,3)</f>
        <v>0.123</v>
      </c>
      <c r="R50" s="87">
        <f>ROUND(R49/R$46,3)</f>
        <v>0.106</v>
      </c>
      <c r="S50" s="87" t="str">
        <f t="shared" ref="S50:T50" si="107">IFERROR(ROUND(S49/S$59,3),"")</f>
        <v/>
      </c>
      <c r="T50" s="87" t="str">
        <f t="shared" si="107"/>
        <v/>
      </c>
      <c r="U50" s="88">
        <f>AVERAGE(Q50:R50)</f>
        <v>0.11449999999999999</v>
      </c>
      <c r="W50" s="102">
        <f t="shared" si="93"/>
        <v>0.16037735849056611</v>
      </c>
      <c r="X50" s="166">
        <f t="shared" si="103"/>
        <v>-0.13821138211382111</v>
      </c>
      <c r="Y50" s="168" t="str">
        <f t="shared" si="96"/>
        <v/>
      </c>
      <c r="Z50" s="101" t="str">
        <f t="shared" si="97"/>
        <v/>
      </c>
      <c r="AB50" s="102">
        <f t="shared" si="98"/>
        <v>0.18269230769230771</v>
      </c>
      <c r="AC50" s="166">
        <f t="shared" si="99"/>
        <v>0.12765957446808507</v>
      </c>
      <c r="AD50" s="166" t="str">
        <f t="shared" si="100"/>
        <v/>
      </c>
      <c r="AE50" s="145" t="str">
        <f t="shared" si="101"/>
        <v/>
      </c>
    </row>
    <row r="51" spans="2:31" s="1" customFormat="1" ht="16.5" x14ac:dyDescent="0.35">
      <c r="B51" t="s">
        <v>51</v>
      </c>
      <c r="C51" s="67" t="s">
        <v>52</v>
      </c>
      <c r="E51" s="13">
        <v>136.80000000000001</v>
      </c>
      <c r="F51" s="9">
        <v>133</v>
      </c>
      <c r="G51" s="9">
        <v>117.19999999999999</v>
      </c>
      <c r="H51" s="9">
        <v>109.19999999999999</v>
      </c>
      <c r="I51" s="18">
        <v>496.2</v>
      </c>
      <c r="J51" s="10"/>
      <c r="K51" s="13">
        <v>94</v>
      </c>
      <c r="L51" s="9">
        <v>88</v>
      </c>
      <c r="M51" s="9">
        <v>86.200000000000045</v>
      </c>
      <c r="N51" s="9">
        <v>77.299999999999955</v>
      </c>
      <c r="O51" s="18">
        <v>345.5</v>
      </c>
      <c r="Q51" s="13">
        <v>71.7</v>
      </c>
      <c r="R51" s="9">
        <v>69.7</v>
      </c>
      <c r="S51" s="9">
        <f t="shared" ref="S51:T51" si="108">ROUND(S47-S49,1)</f>
        <v>0</v>
      </c>
      <c r="T51" s="9">
        <f t="shared" si="108"/>
        <v>0</v>
      </c>
      <c r="U51" s="18">
        <f t="shared" ref="U51" si="109">SUM(Q51:T51)</f>
        <v>141.4</v>
      </c>
      <c r="W51" s="96">
        <f t="shared" si="93"/>
        <v>-7.2445019404915323E-2</v>
      </c>
      <c r="X51" s="167">
        <f t="shared" si="103"/>
        <v>-2.7894002789400241E-2</v>
      </c>
      <c r="Y51" s="167">
        <f t="shared" si="96"/>
        <v>-1</v>
      </c>
      <c r="Z51" s="146" t="str">
        <f t="shared" si="97"/>
        <v/>
      </c>
      <c r="AB51" s="96">
        <f t="shared" si="98"/>
        <v>-0.23723404255319147</v>
      </c>
      <c r="AC51" s="167">
        <f t="shared" si="99"/>
        <v>-0.20795454545454539</v>
      </c>
      <c r="AD51" s="167">
        <f t="shared" si="100"/>
        <v>-1</v>
      </c>
      <c r="AE51" s="146">
        <f t="shared" si="101"/>
        <v>-1</v>
      </c>
    </row>
    <row r="52" spans="2:31" x14ac:dyDescent="0.35">
      <c r="B52" t="s">
        <v>53</v>
      </c>
      <c r="C52" s="66" t="s">
        <v>54</v>
      </c>
      <c r="E52" s="86">
        <v>0.38158995815899582</v>
      </c>
      <c r="F52" s="87">
        <v>0.3795662100456621</v>
      </c>
      <c r="G52" s="87">
        <v>0.34109429569266586</v>
      </c>
      <c r="H52" s="87">
        <v>0.32961062481134923</v>
      </c>
      <c r="I52" s="88">
        <v>0.35857782916606445</v>
      </c>
      <c r="J52" s="87"/>
      <c r="K52" s="86">
        <v>0.29822335025380708</v>
      </c>
      <c r="L52" s="87">
        <v>0.28150991682661558</v>
      </c>
      <c r="M52" s="87">
        <v>0.2864739115985378</v>
      </c>
      <c r="N52" s="87">
        <v>0.27056352817640861</v>
      </c>
      <c r="O52" s="88">
        <v>0.28450263504611328</v>
      </c>
      <c r="Q52" s="86">
        <v>0.26713859910581228</v>
      </c>
      <c r="R52" s="87">
        <v>0.2680769230769231</v>
      </c>
      <c r="S52" s="87" t="str">
        <f t="shared" ref="S52:T52" si="110">IFERROR(ROUND(S51/S$59,3),"")</f>
        <v/>
      </c>
      <c r="T52" s="87" t="str">
        <f t="shared" si="110"/>
        <v/>
      </c>
      <c r="U52" s="88">
        <f>ROUND(U51/U$46,3)</f>
        <v>0.26800000000000002</v>
      </c>
      <c r="W52" s="102">
        <f t="shared" si="93"/>
        <v>-1.2658502399345073E-2</v>
      </c>
      <c r="X52" s="166">
        <f t="shared" si="103"/>
        <v>3.5124986589420981E-3</v>
      </c>
      <c r="Y52" s="168" t="str">
        <f t="shared" si="96"/>
        <v/>
      </c>
      <c r="Z52" s="101" t="str">
        <f t="shared" si="97"/>
        <v/>
      </c>
      <c r="AB52" s="102">
        <f t="shared" si="98"/>
        <v>-0.10423312299838261</v>
      </c>
      <c r="AC52" s="166">
        <f t="shared" si="99"/>
        <v>-4.7717657342657538E-2</v>
      </c>
      <c r="AD52" s="166" t="str">
        <f t="shared" si="100"/>
        <v/>
      </c>
      <c r="AE52" s="145" t="str">
        <f t="shared" si="101"/>
        <v/>
      </c>
    </row>
    <row r="53" spans="2:31" ht="6.65" customHeight="1" x14ac:dyDescent="0.35">
      <c r="C53" s="70"/>
      <c r="E53" s="15"/>
      <c r="F53" s="6"/>
      <c r="G53" s="6"/>
      <c r="H53" s="6"/>
      <c r="I53" s="20"/>
      <c r="J53" s="8"/>
      <c r="K53" s="15"/>
      <c r="L53" s="6"/>
      <c r="M53" s="6"/>
      <c r="N53" s="6"/>
      <c r="O53" s="20"/>
      <c r="Q53" s="15"/>
      <c r="R53" s="6"/>
      <c r="S53" s="6"/>
      <c r="T53" s="6"/>
      <c r="U53" s="20"/>
      <c r="W53" s="15" t="str">
        <f t="shared" si="93"/>
        <v/>
      </c>
      <c r="X53" s="174" t="str">
        <f t="shared" si="103"/>
        <v/>
      </c>
      <c r="Y53" s="174" t="str">
        <f t="shared" si="96"/>
        <v/>
      </c>
      <c r="Z53" s="142" t="str">
        <f t="shared" si="97"/>
        <v/>
      </c>
      <c r="AB53" s="15" t="str">
        <f t="shared" ref="AB53:AB54" si="111">IFERROR(W53/K53-1,"")</f>
        <v/>
      </c>
      <c r="AC53" s="174" t="str">
        <f t="shared" si="99"/>
        <v/>
      </c>
      <c r="AD53" s="174" t="str">
        <f t="shared" si="100"/>
        <v/>
      </c>
      <c r="AE53" s="142" t="str">
        <f t="shared" si="101"/>
        <v/>
      </c>
    </row>
    <row r="54" spans="2:31" ht="18" customHeight="1" x14ac:dyDescent="0.35">
      <c r="C54" s="65" t="s">
        <v>55</v>
      </c>
      <c r="E54" s="15"/>
      <c r="F54" s="6"/>
      <c r="G54" s="6"/>
      <c r="H54" s="6"/>
      <c r="I54" s="20"/>
      <c r="J54" s="8"/>
      <c r="K54" s="15"/>
      <c r="L54" s="6"/>
      <c r="M54" s="6"/>
      <c r="N54" s="6"/>
      <c r="O54" s="20"/>
      <c r="Q54" s="15"/>
      <c r="R54" s="6"/>
      <c r="S54" s="6"/>
      <c r="T54" s="6"/>
      <c r="U54" s="20"/>
      <c r="W54" s="15" t="str">
        <f t="shared" si="93"/>
        <v/>
      </c>
      <c r="X54" s="174" t="str">
        <f t="shared" si="103"/>
        <v/>
      </c>
      <c r="Y54" s="174" t="str">
        <f t="shared" si="96"/>
        <v/>
      </c>
      <c r="Z54" s="142" t="str">
        <f t="shared" si="97"/>
        <v/>
      </c>
      <c r="AB54" s="15" t="str">
        <f t="shared" si="111"/>
        <v/>
      </c>
      <c r="AC54" s="174" t="str">
        <f t="shared" si="99"/>
        <v/>
      </c>
      <c r="AD54" s="174" t="str">
        <f t="shared" si="100"/>
        <v/>
      </c>
      <c r="AE54" s="142" t="str">
        <f t="shared" si="101"/>
        <v/>
      </c>
    </row>
    <row r="55" spans="2:31" x14ac:dyDescent="0.35">
      <c r="B55" t="s">
        <v>55</v>
      </c>
      <c r="C55" s="71" t="s">
        <v>11</v>
      </c>
      <c r="E55" s="22">
        <v>417</v>
      </c>
      <c r="F55" s="11">
        <v>421.80000000000007</v>
      </c>
      <c r="G55" s="11">
        <v>443.99999999999989</v>
      </c>
      <c r="H55" s="11">
        <v>455.70000000000005</v>
      </c>
      <c r="I55" s="16">
        <v>1738.5</v>
      </c>
      <c r="J55" s="24"/>
      <c r="K55" s="22">
        <v>443.5</v>
      </c>
      <c r="L55" s="11">
        <v>433.70000000000005</v>
      </c>
      <c r="M55" s="11">
        <v>431.5</v>
      </c>
      <c r="N55" s="11">
        <v>434</v>
      </c>
      <c r="O55" s="16">
        <v>1742.7</v>
      </c>
      <c r="Q55" s="22">
        <v>422.4</v>
      </c>
      <c r="R55" s="11">
        <v>424.9</v>
      </c>
      <c r="S55" s="11"/>
      <c r="T55" s="11"/>
      <c r="U55" s="16">
        <f>SUM(Q55:T55)</f>
        <v>847.3</v>
      </c>
      <c r="W55" s="93">
        <f t="shared" si="93"/>
        <v>-2.6728110599078425E-2</v>
      </c>
      <c r="X55" s="164">
        <f t="shared" si="103"/>
        <v>5.9185606060605522E-3</v>
      </c>
      <c r="Y55" s="164">
        <f t="shared" si="96"/>
        <v>-1</v>
      </c>
      <c r="Z55" s="143" t="str">
        <f t="shared" si="97"/>
        <v/>
      </c>
      <c r="AB55" s="93">
        <f t="shared" ref="AB55:AB65" si="112">IFERROR(Q55/K55-1,"")</f>
        <v>-4.7576099210823064E-2</v>
      </c>
      <c r="AC55" s="164">
        <f t="shared" si="99"/>
        <v>-2.0290523403274308E-2</v>
      </c>
      <c r="AD55" s="164">
        <f t="shared" si="100"/>
        <v>-1</v>
      </c>
      <c r="AE55" s="143">
        <f t="shared" si="101"/>
        <v>-1</v>
      </c>
    </row>
    <row r="56" spans="2:31" ht="16.5" x14ac:dyDescent="0.35">
      <c r="C56" s="72" t="s">
        <v>56</v>
      </c>
      <c r="E56" s="25">
        <v>144.30000000000001</v>
      </c>
      <c r="F56" s="26">
        <v>145.5</v>
      </c>
      <c r="G56" s="26">
        <v>146</v>
      </c>
      <c r="H56" s="26">
        <v>149.4</v>
      </c>
      <c r="I56" s="29">
        <f t="shared" ref="I56" si="113">SUM(E56:H56)</f>
        <v>585.20000000000005</v>
      </c>
      <c r="J56" s="21"/>
      <c r="K56" s="25">
        <v>144.69999999999999</v>
      </c>
      <c r="L56" s="26">
        <v>134</v>
      </c>
      <c r="M56" s="26">
        <v>129.1</v>
      </c>
      <c r="N56" s="26">
        <v>127.69999999999999</v>
      </c>
      <c r="O56" s="29">
        <f t="shared" ref="O56" si="114">SUM(K56:N56)</f>
        <v>535.5</v>
      </c>
      <c r="Q56" s="25">
        <v>115.6963692086</v>
      </c>
      <c r="R56" s="26">
        <v>119.86358896875626</v>
      </c>
      <c r="S56" s="26"/>
      <c r="T56" s="26"/>
      <c r="U56" s="29">
        <f t="shared" ref="U56" si="115">SUM(Q56:T56)</f>
        <v>235.55995817735626</v>
      </c>
      <c r="W56" s="94">
        <f t="shared" si="93"/>
        <v>-9.3998674952231687E-2</v>
      </c>
      <c r="X56" s="165">
        <f t="shared" si="103"/>
        <v>3.6018587174873051E-2</v>
      </c>
      <c r="Y56" s="165">
        <f t="shared" si="96"/>
        <v>-1</v>
      </c>
      <c r="Z56" s="144" t="str">
        <f t="shared" si="97"/>
        <v/>
      </c>
      <c r="AB56" s="94">
        <f t="shared" si="112"/>
        <v>-0.20043974285694532</v>
      </c>
      <c r="AC56" s="165">
        <f t="shared" si="99"/>
        <v>-0.10549560471077413</v>
      </c>
      <c r="AD56" s="165">
        <f t="shared" si="100"/>
        <v>-1</v>
      </c>
      <c r="AE56" s="144">
        <f t="shared" si="101"/>
        <v>-1</v>
      </c>
    </row>
    <row r="57" spans="2:31" x14ac:dyDescent="0.35">
      <c r="B57" t="s">
        <v>57</v>
      </c>
      <c r="C57" s="69" t="s">
        <v>15</v>
      </c>
      <c r="D57" s="1"/>
      <c r="E57" s="14">
        <v>66.5</v>
      </c>
      <c r="F57" s="10">
        <v>66</v>
      </c>
      <c r="G57" s="10">
        <v>60.599999999999994</v>
      </c>
      <c r="H57" s="10">
        <v>62.599999999999994</v>
      </c>
      <c r="I57" s="19">
        <v>255.7</v>
      </c>
      <c r="J57" s="10"/>
      <c r="K57" s="14">
        <v>52</v>
      </c>
      <c r="L57" s="10">
        <v>45.400000000000006</v>
      </c>
      <c r="M57" s="10">
        <v>47.199999999999989</v>
      </c>
      <c r="N57" s="10">
        <v>50.600000000000023</v>
      </c>
      <c r="O57" s="19">
        <v>195.20000000000002</v>
      </c>
      <c r="P57" s="1"/>
      <c r="Q57" s="14">
        <v>36.4</v>
      </c>
      <c r="R57" s="10">
        <v>42.1</v>
      </c>
      <c r="S57" s="10">
        <f t="shared" ref="S57:T57" si="116">ROUND(S55*S58,1)</f>
        <v>0</v>
      </c>
      <c r="T57" s="10">
        <f t="shared" si="116"/>
        <v>0</v>
      </c>
      <c r="U57" s="19">
        <f t="shared" ref="U57" si="117">SUM(Q57:T57)</f>
        <v>78.5</v>
      </c>
      <c r="V57" s="1"/>
      <c r="W57" s="95">
        <f t="shared" si="93"/>
        <v>-0.28063241106719405</v>
      </c>
      <c r="X57" s="170">
        <f t="shared" si="103"/>
        <v>0.1565934065934067</v>
      </c>
      <c r="Y57" s="170">
        <f t="shared" si="96"/>
        <v>-1</v>
      </c>
      <c r="Z57" s="147" t="str">
        <f t="shared" si="97"/>
        <v/>
      </c>
      <c r="AB57" s="95">
        <f t="shared" si="112"/>
        <v>-0.30000000000000004</v>
      </c>
      <c r="AC57" s="170">
        <f t="shared" si="99"/>
        <v>-7.2687224669603645E-2</v>
      </c>
      <c r="AD57" s="170">
        <f t="shared" si="100"/>
        <v>-1</v>
      </c>
      <c r="AE57" s="147">
        <f t="shared" si="101"/>
        <v>-1</v>
      </c>
    </row>
    <row r="58" spans="2:31" x14ac:dyDescent="0.35">
      <c r="B58" t="s">
        <v>58</v>
      </c>
      <c r="C58" s="72" t="s">
        <v>17</v>
      </c>
      <c r="E58" s="79">
        <v>0.15947242206235013</v>
      </c>
      <c r="F58" s="80">
        <v>0.15647226173541962</v>
      </c>
      <c r="G58" s="80">
        <v>0.13648648648648651</v>
      </c>
      <c r="H58" s="80">
        <v>0.13737107746324334</v>
      </c>
      <c r="I58" s="81">
        <v>0.14708081679608859</v>
      </c>
      <c r="J58" s="87"/>
      <c r="K58" s="79">
        <v>0.11724915445321307</v>
      </c>
      <c r="L58" s="80">
        <v>0.10468065483052802</v>
      </c>
      <c r="M58" s="80">
        <v>0.10938586326767089</v>
      </c>
      <c r="N58" s="80">
        <v>0.11658986175115213</v>
      </c>
      <c r="O58" s="81">
        <v>0.11201009927124578</v>
      </c>
      <c r="Q58" s="79">
        <v>8.6174242424242431E-2</v>
      </c>
      <c r="R58" s="80">
        <v>9.9317486467404084E-2</v>
      </c>
      <c r="S58" s="80"/>
      <c r="T58" s="80"/>
      <c r="U58" s="81">
        <f>AVERAGE(Q58:R58)</f>
        <v>9.2745864445823251E-2</v>
      </c>
      <c r="W58" s="94">
        <f t="shared" si="93"/>
        <v>-0.26087705114384985</v>
      </c>
      <c r="X58" s="165">
        <f t="shared" si="103"/>
        <v>0.15251940340196368</v>
      </c>
      <c r="Y58" s="169">
        <f t="shared" si="96"/>
        <v>-1</v>
      </c>
      <c r="Z58" s="100" t="str">
        <f t="shared" si="97"/>
        <v/>
      </c>
      <c r="AB58" s="94">
        <f t="shared" si="112"/>
        <v>-0.26503314393939381</v>
      </c>
      <c r="AC58" s="165">
        <f t="shared" si="99"/>
        <v>-5.1233614957860163E-2</v>
      </c>
      <c r="AD58" s="165">
        <f t="shared" si="100"/>
        <v>-1</v>
      </c>
      <c r="AE58" s="144">
        <f t="shared" si="101"/>
        <v>-1</v>
      </c>
    </row>
    <row r="59" spans="2:31" x14ac:dyDescent="0.35">
      <c r="C59" s="71" t="s">
        <v>18</v>
      </c>
      <c r="E59" s="85">
        <f t="shared" ref="E59:I59" si="118">ROUND(E57/E$56,3)</f>
        <v>0.46100000000000002</v>
      </c>
      <c r="F59" s="78">
        <f t="shared" si="118"/>
        <v>0.45400000000000001</v>
      </c>
      <c r="G59" s="78">
        <f t="shared" si="118"/>
        <v>0.41499999999999998</v>
      </c>
      <c r="H59" s="78">
        <f t="shared" si="118"/>
        <v>0.41899999999999998</v>
      </c>
      <c r="I59" s="77">
        <f t="shared" si="118"/>
        <v>0.437</v>
      </c>
      <c r="J59" s="78"/>
      <c r="K59" s="85">
        <f t="shared" ref="K59" si="119">ROUND(K57/K$56,3)</f>
        <v>0.35899999999999999</v>
      </c>
      <c r="L59" s="78">
        <f t="shared" ref="L59" si="120">ROUND(L57/L$56,3)</f>
        <v>0.33900000000000002</v>
      </c>
      <c r="M59" s="78">
        <f t="shared" ref="M59:O59" si="121">ROUND(M57/M$56,3)</f>
        <v>0.36599999999999999</v>
      </c>
      <c r="N59" s="78">
        <f t="shared" si="121"/>
        <v>0.39600000000000002</v>
      </c>
      <c r="O59" s="77">
        <f t="shared" si="121"/>
        <v>0.36499999999999999</v>
      </c>
      <c r="Q59" s="85">
        <f t="shared" ref="Q59:R59" si="122">ROUND(Q57/Q$56,3)</f>
        <v>0.315</v>
      </c>
      <c r="R59" s="78">
        <f t="shared" si="122"/>
        <v>0.35099999999999998</v>
      </c>
      <c r="S59" s="78"/>
      <c r="T59" s="78"/>
      <c r="U59" s="77">
        <f>AVERAGE(Q59:R59)</f>
        <v>0.33299999999999996</v>
      </c>
      <c r="W59" s="93">
        <f t="shared" si="93"/>
        <v>-0.20454545454545459</v>
      </c>
      <c r="X59" s="164">
        <f t="shared" si="103"/>
        <v>0.1142857142857141</v>
      </c>
      <c r="Y59" s="168">
        <f t="shared" si="96"/>
        <v>-1</v>
      </c>
      <c r="Z59" s="101" t="str">
        <f t="shared" si="97"/>
        <v/>
      </c>
      <c r="AB59" s="93">
        <f t="shared" si="112"/>
        <v>-0.12256267409470745</v>
      </c>
      <c r="AC59" s="164">
        <f t="shared" si="99"/>
        <v>3.5398230088495408E-2</v>
      </c>
      <c r="AD59" s="164">
        <f t="shared" si="100"/>
        <v>-1</v>
      </c>
      <c r="AE59" s="143">
        <f t="shared" si="101"/>
        <v>-1</v>
      </c>
    </row>
    <row r="60" spans="2:31" ht="15" customHeight="1" x14ac:dyDescent="0.35">
      <c r="C60" s="68" t="s">
        <v>49</v>
      </c>
      <c r="E60" s="12">
        <f t="shared" ref="E60:H60" si="123">ROUND(E57-E63,1)</f>
        <v>32</v>
      </c>
      <c r="F60" s="7">
        <f t="shared" si="123"/>
        <v>36.4</v>
      </c>
      <c r="G60" s="7">
        <f t="shared" si="123"/>
        <v>33.5</v>
      </c>
      <c r="H60" s="7">
        <f t="shared" si="123"/>
        <v>31.2</v>
      </c>
      <c r="I60" s="17">
        <f>ROUND(I57-I63,1)</f>
        <v>133.1</v>
      </c>
      <c r="J60" s="8"/>
      <c r="K60" s="12">
        <f>ROUND(K57-K63,1)</f>
        <v>28.6</v>
      </c>
      <c r="L60" s="7">
        <f>ROUND(L57-L63,1)</f>
        <v>29.6</v>
      </c>
      <c r="M60" s="7">
        <f>ROUND(M57-M63,1)</f>
        <v>26.9</v>
      </c>
      <c r="N60" s="7">
        <f>ROUND(N57-N63,1)</f>
        <v>24.4</v>
      </c>
      <c r="O60" s="17">
        <f>ROUND(O57-O63,1)</f>
        <v>109.5</v>
      </c>
      <c r="Q60" s="12">
        <f>ROUND(Q57-Q63,1)</f>
        <v>27.1</v>
      </c>
      <c r="R60" s="7">
        <f>ROUND(R57-R63,1)</f>
        <v>30.3</v>
      </c>
      <c r="S60" s="7"/>
      <c r="T60" s="7"/>
      <c r="U60" s="17">
        <f t="shared" ref="U60:U63" si="124">SUM(Q60:T60)</f>
        <v>57.400000000000006</v>
      </c>
      <c r="W60" s="94">
        <f t="shared" si="93"/>
        <v>0.11065573770491821</v>
      </c>
      <c r="X60" s="165">
        <f t="shared" si="103"/>
        <v>0.11808118081180807</v>
      </c>
      <c r="Y60" s="165">
        <f t="shared" si="96"/>
        <v>-1</v>
      </c>
      <c r="Z60" s="144" t="str">
        <f t="shared" si="97"/>
        <v/>
      </c>
      <c r="AB60" s="94">
        <f t="shared" si="112"/>
        <v>-5.2447552447552392E-2</v>
      </c>
      <c r="AC60" s="165">
        <f t="shared" si="99"/>
        <v>2.3648648648648685E-2</v>
      </c>
      <c r="AD60" s="165">
        <f t="shared" si="100"/>
        <v>-1</v>
      </c>
      <c r="AE60" s="144">
        <f t="shared" si="101"/>
        <v>-1</v>
      </c>
    </row>
    <row r="61" spans="2:31" x14ac:dyDescent="0.35">
      <c r="C61" s="66" t="s">
        <v>50</v>
      </c>
      <c r="E61" s="86">
        <f t="shared" ref="E61:I61" si="125">ROUND(E60/E$55,3)</f>
        <v>7.6999999999999999E-2</v>
      </c>
      <c r="F61" s="87">
        <f t="shared" si="125"/>
        <v>8.5999999999999993E-2</v>
      </c>
      <c r="G61" s="87">
        <f t="shared" si="125"/>
        <v>7.4999999999999997E-2</v>
      </c>
      <c r="H61" s="87">
        <f t="shared" si="125"/>
        <v>6.8000000000000005E-2</v>
      </c>
      <c r="I61" s="88">
        <f t="shared" si="125"/>
        <v>7.6999999999999999E-2</v>
      </c>
      <c r="J61" s="87"/>
      <c r="K61" s="86">
        <f t="shared" ref="K61" si="126">ROUND(K60/K$55,3)</f>
        <v>6.4000000000000001E-2</v>
      </c>
      <c r="L61" s="87">
        <f t="shared" ref="L61" si="127">ROUND(L60/L$55,3)</f>
        <v>6.8000000000000005E-2</v>
      </c>
      <c r="M61" s="87">
        <f t="shared" ref="M61:O61" si="128">ROUND(M60/M$55,3)</f>
        <v>6.2E-2</v>
      </c>
      <c r="N61" s="87">
        <f t="shared" si="128"/>
        <v>5.6000000000000001E-2</v>
      </c>
      <c r="O61" s="88">
        <f t="shared" si="128"/>
        <v>6.3E-2</v>
      </c>
      <c r="Q61" s="86">
        <f t="shared" ref="Q61:R61" si="129">ROUND(Q60/Q$55,3)</f>
        <v>6.4000000000000001E-2</v>
      </c>
      <c r="R61" s="87">
        <f t="shared" si="129"/>
        <v>7.0999999999999994E-2</v>
      </c>
      <c r="S61" s="87" t="str">
        <f t="shared" ref="S61:T61" si="130">IFERROR(ROUND(S60/S$46,3),"")</f>
        <v/>
      </c>
      <c r="T61" s="87" t="str">
        <f t="shared" si="130"/>
        <v/>
      </c>
      <c r="U61" s="88">
        <f>AVERAGE(Q61:R61)</f>
        <v>6.7500000000000004E-2</v>
      </c>
      <c r="W61" s="93">
        <f t="shared" si="93"/>
        <v>0.14285714285714279</v>
      </c>
      <c r="X61" s="164">
        <f t="shared" si="103"/>
        <v>0.10937499999999978</v>
      </c>
      <c r="Y61" s="168" t="str">
        <f t="shared" si="96"/>
        <v/>
      </c>
      <c r="Z61" s="101" t="str">
        <f t="shared" si="97"/>
        <v/>
      </c>
      <c r="AB61" s="93">
        <f t="shared" si="112"/>
        <v>0</v>
      </c>
      <c r="AC61" s="164">
        <f t="shared" si="99"/>
        <v>4.4117647058823373E-2</v>
      </c>
      <c r="AD61" s="164" t="str">
        <f t="shared" si="100"/>
        <v/>
      </c>
      <c r="AE61" s="143" t="str">
        <f t="shared" si="101"/>
        <v/>
      </c>
    </row>
    <row r="62" spans="2:31" x14ac:dyDescent="0.35">
      <c r="C62" s="68" t="s">
        <v>59</v>
      </c>
      <c r="E62" s="79">
        <f t="shared" ref="E62:I62" si="131">ROUND(E60/E$56,3)</f>
        <v>0.222</v>
      </c>
      <c r="F62" s="80">
        <f t="shared" si="131"/>
        <v>0.25</v>
      </c>
      <c r="G62" s="80">
        <f t="shared" si="131"/>
        <v>0.22900000000000001</v>
      </c>
      <c r="H62" s="80">
        <f t="shared" si="131"/>
        <v>0.20899999999999999</v>
      </c>
      <c r="I62" s="81">
        <f t="shared" si="131"/>
        <v>0.22700000000000001</v>
      </c>
      <c r="J62" s="87"/>
      <c r="K62" s="79">
        <f>ROUND(K60/K$56,3)</f>
        <v>0.19800000000000001</v>
      </c>
      <c r="L62" s="80">
        <f>ROUND(L60/L$56,3)</f>
        <v>0.221</v>
      </c>
      <c r="M62" s="80">
        <f>ROUND(M60/M$56,3)</f>
        <v>0.20799999999999999</v>
      </c>
      <c r="N62" s="80">
        <f>ROUND(N60/N$56,3)</f>
        <v>0.191</v>
      </c>
      <c r="O62" s="81">
        <f t="shared" ref="O62" si="132">ROUND(O60/O$56,3)</f>
        <v>0.20399999999999999</v>
      </c>
      <c r="Q62" s="79">
        <f>ROUND(Q60/Q$56,3)</f>
        <v>0.23400000000000001</v>
      </c>
      <c r="R62" s="80">
        <f>ROUND(R60/R$56,3)</f>
        <v>0.253</v>
      </c>
      <c r="S62" s="80" t="str">
        <f t="shared" ref="S62:T62" si="133">IFERROR(ROUND(S60/S$47,3),"")</f>
        <v/>
      </c>
      <c r="T62" s="80" t="str">
        <f t="shared" si="133"/>
        <v/>
      </c>
      <c r="U62" s="81">
        <f>AVERAGE(Q62:R62)</f>
        <v>0.24349999999999999</v>
      </c>
      <c r="W62" s="94">
        <f t="shared" si="93"/>
        <v>0.22513089005235609</v>
      </c>
      <c r="X62" s="165">
        <f t="shared" si="103"/>
        <v>8.119658119658113E-2</v>
      </c>
      <c r="Y62" s="169" t="str">
        <f t="shared" si="96"/>
        <v/>
      </c>
      <c r="Z62" s="100" t="str">
        <f t="shared" si="97"/>
        <v/>
      </c>
      <c r="AB62" s="94">
        <f t="shared" si="112"/>
        <v>0.18181818181818188</v>
      </c>
      <c r="AC62" s="165">
        <f t="shared" si="99"/>
        <v>0.14479638009049767</v>
      </c>
      <c r="AD62" s="165" t="str">
        <f t="shared" si="100"/>
        <v/>
      </c>
      <c r="AE62" s="144" t="str">
        <f t="shared" si="101"/>
        <v/>
      </c>
    </row>
    <row r="63" spans="2:31" ht="16.5" x14ac:dyDescent="0.35">
      <c r="B63" t="s">
        <v>60</v>
      </c>
      <c r="C63" s="69" t="s">
        <v>52</v>
      </c>
      <c r="D63" s="1"/>
      <c r="E63" s="14">
        <v>34.5</v>
      </c>
      <c r="F63" s="10">
        <v>29.600000000000009</v>
      </c>
      <c r="G63" s="10">
        <v>27.099999999999994</v>
      </c>
      <c r="H63" s="10">
        <v>31.400000000000006</v>
      </c>
      <c r="I63" s="19">
        <v>122.60000000000001</v>
      </c>
      <c r="J63" s="10"/>
      <c r="K63" s="14">
        <v>23.4</v>
      </c>
      <c r="L63" s="10">
        <v>15.800000000000004</v>
      </c>
      <c r="M63" s="10">
        <v>20.299999999999997</v>
      </c>
      <c r="N63" s="10">
        <v>26.200000000000003</v>
      </c>
      <c r="O63" s="19">
        <v>85.7</v>
      </c>
      <c r="P63" s="1"/>
      <c r="Q63" s="14">
        <v>9.3000000000000007</v>
      </c>
      <c r="R63" s="10">
        <v>11.8</v>
      </c>
      <c r="S63" s="10">
        <f t="shared" ref="S63:T63" si="134">ROUND(S57-S60,1)</f>
        <v>0</v>
      </c>
      <c r="T63" s="10">
        <f t="shared" si="134"/>
        <v>0</v>
      </c>
      <c r="U63" s="19">
        <f t="shared" si="124"/>
        <v>21.1</v>
      </c>
      <c r="V63" s="1"/>
      <c r="W63" s="95">
        <f t="shared" si="93"/>
        <v>-0.64503816793893132</v>
      </c>
      <c r="X63" s="170">
        <f t="shared" si="103"/>
        <v>0.26881720430107525</v>
      </c>
      <c r="Y63" s="170">
        <f t="shared" si="96"/>
        <v>-1</v>
      </c>
      <c r="Z63" s="147" t="str">
        <f t="shared" si="97"/>
        <v/>
      </c>
      <c r="AB63" s="95">
        <f t="shared" si="112"/>
        <v>-0.60256410256410253</v>
      </c>
      <c r="AC63" s="170">
        <f t="shared" si="99"/>
        <v>-0.25316455696202544</v>
      </c>
      <c r="AD63" s="170">
        <f t="shared" si="100"/>
        <v>-1</v>
      </c>
      <c r="AE63" s="147">
        <f t="shared" si="101"/>
        <v>-1</v>
      </c>
    </row>
    <row r="64" spans="2:31" x14ac:dyDescent="0.35">
      <c r="B64" t="s">
        <v>61</v>
      </c>
      <c r="C64" s="72" t="s">
        <v>54</v>
      </c>
      <c r="E64" s="79">
        <v>8.2733812949640287E-2</v>
      </c>
      <c r="F64" s="80">
        <v>7.0175438596491238E-2</v>
      </c>
      <c r="G64" s="80">
        <v>6.1036036036036037E-2</v>
      </c>
      <c r="H64" s="80">
        <v>6.8904981347377672E-2</v>
      </c>
      <c r="I64" s="81">
        <v>7.0520563704342829E-2</v>
      </c>
      <c r="J64" s="87"/>
      <c r="K64" s="79">
        <v>5.2762119503945881E-2</v>
      </c>
      <c r="L64" s="80">
        <v>3.643071247406042E-2</v>
      </c>
      <c r="M64" s="80">
        <v>4.7045191193510999E-2</v>
      </c>
      <c r="N64" s="80">
        <v>6.0368663594470053E-2</v>
      </c>
      <c r="O64" s="81">
        <v>4.9176565100131978E-2</v>
      </c>
      <c r="Q64" s="79">
        <v>2.2017045454545456E-2</v>
      </c>
      <c r="R64" s="80">
        <v>2.7771240291833376E-2</v>
      </c>
      <c r="S64" s="80" t="str">
        <f t="shared" ref="S64:T64" si="135">IFERROR(ROUND(S63/S$46,3),"")</f>
        <v/>
      </c>
      <c r="T64" s="80" t="str">
        <f t="shared" si="135"/>
        <v/>
      </c>
      <c r="U64" s="81">
        <f>ROUND(U63/U$55,3)</f>
        <v>2.5000000000000001E-2</v>
      </c>
      <c r="W64" s="94">
        <f t="shared" si="93"/>
        <v>-0.63529016308119357</v>
      </c>
      <c r="X64" s="165">
        <f t="shared" si="103"/>
        <v>0.26135181712585132</v>
      </c>
      <c r="Y64" s="169" t="str">
        <f t="shared" si="96"/>
        <v/>
      </c>
      <c r="Z64" s="100" t="str">
        <f t="shared" si="97"/>
        <v/>
      </c>
      <c r="AB64" s="94">
        <f t="shared" si="112"/>
        <v>-0.5827111256798756</v>
      </c>
      <c r="AC64" s="165">
        <f t="shared" si="99"/>
        <v>-0.23769703072353598</v>
      </c>
      <c r="AD64" s="165" t="str">
        <f t="shared" si="100"/>
        <v/>
      </c>
      <c r="AE64" s="144" t="str">
        <f t="shared" si="101"/>
        <v/>
      </c>
    </row>
    <row r="65" spans="2:31" x14ac:dyDescent="0.35">
      <c r="C65" s="112" t="s">
        <v>62</v>
      </c>
      <c r="E65" s="97">
        <f t="shared" ref="E65:I65" si="136">ROUND(E63/E$56,3)</f>
        <v>0.23899999999999999</v>
      </c>
      <c r="F65" s="98">
        <f t="shared" si="136"/>
        <v>0.20300000000000001</v>
      </c>
      <c r="G65" s="98">
        <f t="shared" si="136"/>
        <v>0.186</v>
      </c>
      <c r="H65" s="98">
        <f t="shared" si="136"/>
        <v>0.21</v>
      </c>
      <c r="I65" s="99">
        <f t="shared" si="136"/>
        <v>0.21</v>
      </c>
      <c r="J65" s="87"/>
      <c r="K65" s="97">
        <f t="shared" ref="K65" si="137">ROUND(K63/K$56,3)</f>
        <v>0.16200000000000001</v>
      </c>
      <c r="L65" s="98">
        <f t="shared" ref="L65" si="138">ROUND(L63/L$56,3)</f>
        <v>0.11799999999999999</v>
      </c>
      <c r="M65" s="98">
        <f t="shared" ref="M65:O65" si="139">ROUND(M63/M$56,3)</f>
        <v>0.157</v>
      </c>
      <c r="N65" s="98">
        <f t="shared" si="139"/>
        <v>0.20499999999999999</v>
      </c>
      <c r="O65" s="99">
        <f t="shared" si="139"/>
        <v>0.16</v>
      </c>
      <c r="Q65" s="97">
        <f t="shared" ref="Q65:R65" si="140">ROUND(Q63/Q$56,3)</f>
        <v>0.08</v>
      </c>
      <c r="R65" s="98">
        <f t="shared" si="140"/>
        <v>9.8000000000000004E-2</v>
      </c>
      <c r="S65" s="98" t="str">
        <f t="shared" ref="S65:T65" si="141">IFERROR(ROUND(S63/S$47,3),"")</f>
        <v/>
      </c>
      <c r="T65" s="98" t="str">
        <f t="shared" si="141"/>
        <v/>
      </c>
      <c r="U65" s="99">
        <f>ROUND(U63/U$56,3)</f>
        <v>0.09</v>
      </c>
      <c r="W65" s="175">
        <f t="shared" si="93"/>
        <v>-0.6097560975609756</v>
      </c>
      <c r="X65" s="178">
        <f t="shared" si="103"/>
        <v>0.22500000000000009</v>
      </c>
      <c r="Y65" s="106" t="str">
        <f t="shared" si="96"/>
        <v/>
      </c>
      <c r="Z65" s="107" t="str">
        <f t="shared" si="97"/>
        <v/>
      </c>
      <c r="AB65" s="175">
        <f t="shared" si="112"/>
        <v>-0.50617283950617287</v>
      </c>
      <c r="AC65" s="178">
        <f t="shared" si="99"/>
        <v>-0.1694915254237287</v>
      </c>
      <c r="AD65" s="178" t="str">
        <f t="shared" si="100"/>
        <v/>
      </c>
      <c r="AE65" s="182" t="str">
        <f t="shared" si="101"/>
        <v/>
      </c>
    </row>
    <row r="66" spans="2:31" ht="6.65" customHeight="1" x14ac:dyDescent="0.35">
      <c r="C66" s="70"/>
      <c r="E66" s="15"/>
      <c r="F66" s="6"/>
      <c r="G66" s="6"/>
      <c r="H66" s="6"/>
      <c r="I66" s="20"/>
      <c r="J66" s="8"/>
      <c r="K66" s="15"/>
      <c r="L66" s="6"/>
      <c r="M66" s="6"/>
      <c r="N66" s="6"/>
      <c r="O66" s="20"/>
      <c r="Q66" s="15"/>
      <c r="R66" s="6"/>
      <c r="S66" s="6"/>
      <c r="T66" s="6"/>
      <c r="U66" s="20"/>
      <c r="W66" s="15"/>
      <c r="X66" s="6"/>
      <c r="Y66" s="6"/>
      <c r="Z66" s="142"/>
      <c r="AB66" s="15"/>
      <c r="AC66" s="174"/>
      <c r="AD66" s="180"/>
      <c r="AE66" s="142"/>
    </row>
    <row r="67" spans="2:31" ht="18.5" x14ac:dyDescent="0.45">
      <c r="C67" s="64" t="s">
        <v>63</v>
      </c>
      <c r="E67" s="31"/>
      <c r="F67" s="32"/>
      <c r="G67" s="32"/>
      <c r="H67" s="32"/>
      <c r="I67" s="33"/>
      <c r="J67" s="34"/>
      <c r="K67" s="31"/>
      <c r="L67" s="32"/>
      <c r="M67" s="32"/>
      <c r="N67" s="32"/>
      <c r="O67" s="33"/>
      <c r="Q67" s="31"/>
      <c r="R67" s="32"/>
      <c r="S67" s="32"/>
      <c r="T67" s="32"/>
      <c r="U67" s="33"/>
      <c r="W67" s="31"/>
      <c r="X67" s="32"/>
      <c r="Y67" s="32"/>
      <c r="Z67" s="151"/>
      <c r="AB67" s="31"/>
      <c r="AC67" s="109"/>
      <c r="AD67" s="44"/>
      <c r="AE67" s="151"/>
    </row>
    <row r="68" spans="2:31" x14ac:dyDescent="0.35">
      <c r="B68" t="s">
        <v>64</v>
      </c>
      <c r="C68" s="71" t="s">
        <v>65</v>
      </c>
      <c r="E68" s="31">
        <v>64.499999999999986</v>
      </c>
      <c r="F68" s="32">
        <v>84.000000000000014</v>
      </c>
      <c r="G68" s="32">
        <v>70.699999999999989</v>
      </c>
      <c r="H68" s="32">
        <v>27.499999999999996</v>
      </c>
      <c r="I68" s="33">
        <v>246.7</v>
      </c>
      <c r="J68" s="34"/>
      <c r="K68" s="31">
        <v>-1.8999999999998813</v>
      </c>
      <c r="L68" s="32">
        <v>37.799999999999933</v>
      </c>
      <c r="M68" s="32">
        <v>266.8</v>
      </c>
      <c r="N68" s="32">
        <v>72.2</v>
      </c>
      <c r="O68" s="33">
        <v>374.9</v>
      </c>
      <c r="Q68" s="31">
        <v>-90.300000000000097</v>
      </c>
      <c r="R68" s="32">
        <v>24.100000000000019</v>
      </c>
      <c r="S68" s="32"/>
      <c r="T68" s="32"/>
      <c r="U68" s="33">
        <f>SUM(Q68:T68)</f>
        <v>-66.200000000000074</v>
      </c>
      <c r="W68" s="31"/>
      <c r="X68" s="32"/>
      <c r="Y68" s="32"/>
      <c r="Z68" s="151"/>
      <c r="AB68" s="31"/>
      <c r="AC68" s="109"/>
      <c r="AD68" s="44"/>
      <c r="AE68" s="151"/>
    </row>
    <row r="69" spans="2:31" x14ac:dyDescent="0.35">
      <c r="B69" t="s">
        <v>66</v>
      </c>
      <c r="C69" s="72" t="s">
        <v>67</v>
      </c>
      <c r="E69" s="45">
        <v>-25.9</v>
      </c>
      <c r="F69" s="46">
        <v>-24.7</v>
      </c>
      <c r="G69" s="46">
        <v>-32.900000000000006</v>
      </c>
      <c r="H69" s="46">
        <v>-14.399999999999999</v>
      </c>
      <c r="I69" s="47">
        <v>-97.9</v>
      </c>
      <c r="J69" s="48"/>
      <c r="K69" s="45">
        <v>-11.7</v>
      </c>
      <c r="L69" s="46">
        <v>-23.2</v>
      </c>
      <c r="M69" s="46">
        <v>-27.4</v>
      </c>
      <c r="N69" s="46">
        <v>-33.700000000000003</v>
      </c>
      <c r="O69" s="47">
        <v>-96</v>
      </c>
      <c r="Q69" s="45">
        <v>-11.100000000000003</v>
      </c>
      <c r="R69" s="46">
        <v>-38.4</v>
      </c>
      <c r="S69" s="46"/>
      <c r="T69" s="46"/>
      <c r="U69" s="47">
        <f t="shared" ref="U69:U70" si="142">SUM(Q69:T69)</f>
        <v>-49.5</v>
      </c>
      <c r="W69" s="45"/>
      <c r="X69" s="46"/>
      <c r="Y69" s="46"/>
      <c r="Z69" s="152"/>
      <c r="AB69" s="45"/>
      <c r="AC69" s="183"/>
      <c r="AD69" s="183"/>
      <c r="AE69" s="152"/>
    </row>
    <row r="70" spans="2:31" x14ac:dyDescent="0.35">
      <c r="B70" t="s">
        <v>68</v>
      </c>
      <c r="C70" s="71" t="s">
        <v>69</v>
      </c>
      <c r="E70" s="31">
        <v>-40.799999999999997</v>
      </c>
      <c r="F70" s="32">
        <v>-63.6</v>
      </c>
      <c r="G70" s="32">
        <v>-44.400000000000006</v>
      </c>
      <c r="H70" s="32">
        <v>-38.200000000000003</v>
      </c>
      <c r="I70" s="33">
        <v>-187</v>
      </c>
      <c r="J70" s="34"/>
      <c r="K70" s="31">
        <v>-41.300000000000004</v>
      </c>
      <c r="L70" s="32">
        <v>-29.500000000000004</v>
      </c>
      <c r="M70" s="32">
        <v>-120.60000000000002</v>
      </c>
      <c r="N70" s="32">
        <v>-121.4</v>
      </c>
      <c r="O70" s="33">
        <v>-312.8</v>
      </c>
      <c r="Q70" s="31">
        <v>188.20000000000002</v>
      </c>
      <c r="R70" s="32">
        <v>-77.800000000000011</v>
      </c>
      <c r="S70" s="32"/>
      <c r="T70" s="32"/>
      <c r="U70" s="33">
        <f t="shared" si="142"/>
        <v>110.4</v>
      </c>
      <c r="W70" s="31"/>
      <c r="X70" s="32"/>
      <c r="Y70" s="32"/>
      <c r="Z70" s="151"/>
      <c r="AB70" s="31"/>
      <c r="AC70" s="109"/>
      <c r="AD70" s="109"/>
      <c r="AE70" s="151"/>
    </row>
    <row r="71" spans="2:31" x14ac:dyDescent="0.35">
      <c r="B71" t="s">
        <v>70</v>
      </c>
      <c r="C71" s="72" t="s">
        <v>71</v>
      </c>
      <c r="E71" s="45">
        <v>-1.6</v>
      </c>
      <c r="F71" s="46">
        <v>-3.4999999999999996</v>
      </c>
      <c r="G71" s="46">
        <v>-5.0999999999999996</v>
      </c>
      <c r="H71" s="46">
        <v>4.3999999999999995</v>
      </c>
      <c r="I71" s="47">
        <v>-5.8</v>
      </c>
      <c r="J71" s="48"/>
      <c r="K71" s="45">
        <v>0.9</v>
      </c>
      <c r="L71" s="46">
        <v>0.49999999999999989</v>
      </c>
      <c r="M71" s="46">
        <v>-1.0999999999999999</v>
      </c>
      <c r="N71" s="46">
        <v>1.9000000000000001</v>
      </c>
      <c r="O71" s="47">
        <v>2.2000000000000002</v>
      </c>
      <c r="Q71" s="45">
        <v>-1</v>
      </c>
      <c r="R71" s="46">
        <v>-0.30000000000000004</v>
      </c>
      <c r="S71" s="46"/>
      <c r="T71" s="46"/>
      <c r="U71" s="47">
        <f t="shared" ref="U71" si="143">SUM(Q71:T71)</f>
        <v>-1.3</v>
      </c>
      <c r="W71" s="45"/>
      <c r="X71" s="46"/>
      <c r="Y71" s="46"/>
      <c r="Z71" s="152"/>
      <c r="AB71" s="45"/>
      <c r="AC71" s="183"/>
      <c r="AD71" s="183"/>
      <c r="AE71" s="152"/>
    </row>
    <row r="72" spans="2:31" x14ac:dyDescent="0.35">
      <c r="B72" t="s">
        <v>72</v>
      </c>
      <c r="C72" s="71" t="s">
        <v>73</v>
      </c>
      <c r="E72" s="89">
        <v>-3.8000000000000114</v>
      </c>
      <c r="F72" s="48">
        <v>-7.7999999999999829</v>
      </c>
      <c r="G72" s="48">
        <v>-11.700000000000017</v>
      </c>
      <c r="H72" s="48">
        <v>-20.700000000000006</v>
      </c>
      <c r="I72" s="90">
        <v>-44.000000000000057</v>
      </c>
      <c r="J72" s="48"/>
      <c r="K72" s="89">
        <v>-53.999999999999886</v>
      </c>
      <c r="L72" s="48">
        <v>-14.40000000000007</v>
      </c>
      <c r="M72" s="48">
        <v>117.69999999999999</v>
      </c>
      <c r="N72" s="48">
        <v>-80.999999999999986</v>
      </c>
      <c r="O72" s="90">
        <v>-31.700000000000045</v>
      </c>
      <c r="Q72" s="89">
        <v>85.799999999999926</v>
      </c>
      <c r="R72" s="48">
        <v>-92.399999999999977</v>
      </c>
      <c r="S72" s="48">
        <f t="shared" ref="S72:T72" si="144">ROUND(SUM(S68:S71),1)</f>
        <v>0</v>
      </c>
      <c r="T72" s="48">
        <f t="shared" si="144"/>
        <v>0</v>
      </c>
      <c r="U72" s="90">
        <f t="shared" ref="U72" si="145">SUM(Q72:T72)</f>
        <v>-6.6000000000000512</v>
      </c>
      <c r="W72" s="89"/>
      <c r="X72" s="48"/>
      <c r="Y72" s="48"/>
      <c r="Z72" s="153"/>
      <c r="AB72" s="89"/>
      <c r="AC72" s="184"/>
      <c r="AD72" s="184"/>
      <c r="AE72" s="153"/>
    </row>
    <row r="73" spans="2:31" ht="6" customHeight="1" x14ac:dyDescent="0.35">
      <c r="C73" s="71"/>
      <c r="E73" s="31"/>
      <c r="F73" s="32"/>
      <c r="G73" s="32"/>
      <c r="H73" s="32"/>
      <c r="I73" s="33"/>
      <c r="J73" s="34"/>
      <c r="K73" s="31"/>
      <c r="L73" s="32"/>
      <c r="M73" s="32"/>
      <c r="N73" s="32"/>
      <c r="O73" s="33"/>
      <c r="Q73" s="31"/>
      <c r="R73" s="32"/>
      <c r="S73" s="32"/>
      <c r="T73" s="32"/>
      <c r="U73" s="33"/>
      <c r="W73" s="31"/>
      <c r="X73" s="32"/>
      <c r="Y73" s="32"/>
      <c r="Z73" s="151"/>
      <c r="AB73" s="31"/>
      <c r="AC73" s="109"/>
      <c r="AD73" s="109"/>
      <c r="AE73" s="151"/>
    </row>
    <row r="74" spans="2:31" ht="16.5" x14ac:dyDescent="0.35">
      <c r="C74" s="72" t="s">
        <v>74</v>
      </c>
      <c r="E74" s="45">
        <f t="shared" ref="E74:I74" si="146">ROUND(E68-E81,1)</f>
        <v>45.3</v>
      </c>
      <c r="F74" s="46">
        <f t="shared" si="146"/>
        <v>56.8</v>
      </c>
      <c r="G74" s="46">
        <f t="shared" si="146"/>
        <v>51.7</v>
      </c>
      <c r="H74" s="46">
        <f t="shared" si="146"/>
        <v>12.5</v>
      </c>
      <c r="I74" s="47">
        <f t="shared" si="146"/>
        <v>166.3</v>
      </c>
      <c r="J74" s="48"/>
      <c r="K74" s="45">
        <f t="shared" ref="K74" si="147">ROUND(K68-K81,1)</f>
        <v>-14</v>
      </c>
      <c r="L74" s="46">
        <f t="shared" ref="L74" si="148">ROUND(L68-L81,1)</f>
        <v>14.4</v>
      </c>
      <c r="M74" s="46">
        <f t="shared" ref="M74:O74" si="149">ROUND(M68-M81,1)</f>
        <v>239.3</v>
      </c>
      <c r="N74" s="46">
        <f t="shared" si="149"/>
        <v>38.299999999999997</v>
      </c>
      <c r="O74" s="47">
        <f t="shared" si="149"/>
        <v>278</v>
      </c>
      <c r="Q74" s="45">
        <f t="shared" ref="Q74:U74" si="150">ROUND(Q68-Q81,1)</f>
        <v>-118.4</v>
      </c>
      <c r="R74" s="46">
        <f t="shared" si="150"/>
        <v>-14.5</v>
      </c>
      <c r="S74" s="46">
        <f t="shared" si="150"/>
        <v>0</v>
      </c>
      <c r="T74" s="46">
        <f t="shared" si="150"/>
        <v>0</v>
      </c>
      <c r="U74" s="47">
        <f t="shared" si="150"/>
        <v>-132.9</v>
      </c>
      <c r="W74" s="45"/>
      <c r="X74" s="46"/>
      <c r="Y74" s="46"/>
      <c r="Z74" s="152"/>
      <c r="AB74" s="45"/>
      <c r="AC74" s="183"/>
      <c r="AD74" s="183"/>
      <c r="AE74" s="152"/>
    </row>
    <row r="75" spans="2:31" ht="6" customHeight="1" x14ac:dyDescent="0.35">
      <c r="C75" s="71"/>
      <c r="E75" s="31"/>
      <c r="F75" s="32"/>
      <c r="G75" s="32"/>
      <c r="H75" s="32"/>
      <c r="I75" s="33"/>
      <c r="J75" s="34"/>
      <c r="K75" s="31"/>
      <c r="L75" s="32"/>
      <c r="M75" s="32"/>
      <c r="N75" s="32"/>
      <c r="O75" s="33"/>
      <c r="Q75" s="31"/>
      <c r="R75" s="32"/>
      <c r="S75" s="32"/>
      <c r="T75" s="32"/>
      <c r="U75" s="33"/>
      <c r="W75" s="31"/>
      <c r="X75" s="32"/>
      <c r="Y75" s="32"/>
      <c r="Z75" s="151"/>
      <c r="AB75" s="31"/>
      <c r="AC75" s="109"/>
      <c r="AD75" s="109"/>
      <c r="AE75" s="151"/>
    </row>
    <row r="76" spans="2:31" x14ac:dyDescent="0.35">
      <c r="B76" t="s">
        <v>75</v>
      </c>
      <c r="C76" s="71" t="s">
        <v>76</v>
      </c>
      <c r="E76" s="89">
        <v>269.10000000000002</v>
      </c>
      <c r="F76" s="48">
        <v>261.3</v>
      </c>
      <c r="G76" s="48">
        <v>249.1</v>
      </c>
      <c r="H76" s="48">
        <v>228.4</v>
      </c>
      <c r="I76" s="90">
        <f>H76</f>
        <v>228.4</v>
      </c>
      <c r="J76" s="48"/>
      <c r="K76" s="89">
        <v>174.3</v>
      </c>
      <c r="L76" s="48">
        <v>159.9</v>
      </c>
      <c r="M76" s="48">
        <v>277.8</v>
      </c>
      <c r="N76" s="48">
        <v>196.8</v>
      </c>
      <c r="O76" s="90">
        <f>N76</f>
        <v>196.8</v>
      </c>
      <c r="Q76" s="89">
        <v>282.60000000000002</v>
      </c>
      <c r="R76" s="48">
        <v>190.2</v>
      </c>
      <c r="S76" s="48"/>
      <c r="T76" s="48"/>
      <c r="U76" s="90">
        <f>R76</f>
        <v>190.2</v>
      </c>
      <c r="W76" s="89"/>
      <c r="X76" s="48"/>
      <c r="Y76" s="48"/>
      <c r="Z76" s="153"/>
      <c r="AB76" s="89"/>
      <c r="AC76" s="184"/>
      <c r="AD76" s="184"/>
      <c r="AE76" s="153"/>
    </row>
    <row r="77" spans="2:31" x14ac:dyDescent="0.35">
      <c r="C77" s="72" t="s">
        <v>77</v>
      </c>
      <c r="E77" s="39">
        <v>375</v>
      </c>
      <c r="F77" s="40">
        <v>375</v>
      </c>
      <c r="G77" s="40">
        <v>375</v>
      </c>
      <c r="H77" s="40">
        <v>375</v>
      </c>
      <c r="I77" s="41">
        <v>375</v>
      </c>
      <c r="J77" s="34"/>
      <c r="K77" s="39">
        <v>375</v>
      </c>
      <c r="L77" s="40">
        <v>325</v>
      </c>
      <c r="M77" s="40">
        <v>375</v>
      </c>
      <c r="N77" s="40">
        <v>375</v>
      </c>
      <c r="O77" s="41">
        <v>375</v>
      </c>
      <c r="Q77" s="39">
        <v>375</v>
      </c>
      <c r="R77" s="40">
        <v>375</v>
      </c>
      <c r="S77" s="40"/>
      <c r="T77" s="40"/>
      <c r="U77" s="41">
        <f>R77</f>
        <v>375</v>
      </c>
      <c r="W77" s="39"/>
      <c r="X77" s="40"/>
      <c r="Y77" s="40"/>
      <c r="Z77" s="154"/>
      <c r="AB77" s="39"/>
      <c r="AC77" s="185"/>
      <c r="AD77" s="185"/>
      <c r="AE77" s="154"/>
    </row>
    <row r="78" spans="2:31" x14ac:dyDescent="0.35">
      <c r="C78" s="71" t="s">
        <v>78</v>
      </c>
      <c r="E78" s="89">
        <f t="shared" ref="E78:I78" si="151">ROUND(E76+E77,1)</f>
        <v>644.1</v>
      </c>
      <c r="F78" s="48">
        <f t="shared" si="151"/>
        <v>636.29999999999995</v>
      </c>
      <c r="G78" s="48">
        <f t="shared" si="151"/>
        <v>624.1</v>
      </c>
      <c r="H78" s="48">
        <f t="shared" si="151"/>
        <v>603.4</v>
      </c>
      <c r="I78" s="90">
        <f t="shared" si="151"/>
        <v>603.4</v>
      </c>
      <c r="J78" s="48"/>
      <c r="K78" s="89">
        <f t="shared" ref="K78" si="152">ROUND(K76+K77,1)</f>
        <v>549.29999999999995</v>
      </c>
      <c r="L78" s="48">
        <f t="shared" ref="L78" si="153">ROUND(L76+L77,1)</f>
        <v>484.9</v>
      </c>
      <c r="M78" s="48">
        <f t="shared" ref="M78:O78" si="154">ROUND(M76+M77,1)</f>
        <v>652.79999999999995</v>
      </c>
      <c r="N78" s="48">
        <f t="shared" si="154"/>
        <v>571.79999999999995</v>
      </c>
      <c r="O78" s="90">
        <f t="shared" si="154"/>
        <v>571.79999999999995</v>
      </c>
      <c r="Q78" s="89">
        <f t="shared" ref="Q78:U78" si="155">ROUND(Q76+Q77,1)</f>
        <v>657.6</v>
      </c>
      <c r="R78" s="48">
        <f t="shared" si="155"/>
        <v>565.20000000000005</v>
      </c>
      <c r="S78" s="48">
        <f t="shared" si="155"/>
        <v>0</v>
      </c>
      <c r="T78" s="48">
        <f t="shared" si="155"/>
        <v>0</v>
      </c>
      <c r="U78" s="90">
        <f t="shared" si="155"/>
        <v>565.20000000000005</v>
      </c>
      <c r="W78" s="89"/>
      <c r="X78" s="48"/>
      <c r="Y78" s="48"/>
      <c r="Z78" s="153"/>
      <c r="AB78" s="89"/>
      <c r="AC78" s="184"/>
      <c r="AD78" s="184"/>
      <c r="AE78" s="153"/>
    </row>
    <row r="79" spans="2:31" ht="6" customHeight="1" x14ac:dyDescent="0.35">
      <c r="C79" s="71"/>
      <c r="E79" s="103"/>
      <c r="F79" s="34"/>
      <c r="G79" s="34"/>
      <c r="H79" s="34"/>
      <c r="I79" s="104"/>
      <c r="J79" s="34"/>
      <c r="K79" s="103"/>
      <c r="L79" s="34"/>
      <c r="M79" s="34"/>
      <c r="N79" s="34"/>
      <c r="O79" s="104"/>
      <c r="Q79" s="103"/>
      <c r="R79" s="34"/>
      <c r="S79" s="34"/>
      <c r="T79" s="34"/>
      <c r="U79" s="104"/>
      <c r="W79" s="103"/>
      <c r="X79" s="34"/>
      <c r="Y79" s="34"/>
      <c r="Z79" s="155"/>
      <c r="AB79" s="103"/>
      <c r="AC79" s="44"/>
      <c r="AD79" s="44"/>
      <c r="AE79" s="155"/>
    </row>
    <row r="80" spans="2:31" x14ac:dyDescent="0.35">
      <c r="B80" s="1" t="s">
        <v>79</v>
      </c>
      <c r="C80" s="67" t="s">
        <v>80</v>
      </c>
      <c r="D80" s="1"/>
      <c r="E80" s="35">
        <v>30.9</v>
      </c>
      <c r="F80" s="36">
        <v>37.200000000000003</v>
      </c>
      <c r="G80" s="36">
        <v>30.9</v>
      </c>
      <c r="H80" s="36">
        <v>42.8</v>
      </c>
      <c r="I80" s="37">
        <v>141.80000000000001</v>
      </c>
      <c r="J80" s="38"/>
      <c r="K80" s="35">
        <v>71.5</v>
      </c>
      <c r="L80" s="36">
        <v>44.7</v>
      </c>
      <c r="M80" s="36">
        <v>27.600000000000009</v>
      </c>
      <c r="N80" s="36">
        <v>37.499999999999986</v>
      </c>
      <c r="O80" s="37">
        <v>181.3</v>
      </c>
      <c r="Q80" s="35">
        <v>45.600000000000009</v>
      </c>
      <c r="R80" s="36">
        <v>33</v>
      </c>
      <c r="S80" s="36">
        <f t="shared" ref="S80:T80" si="156">ROUND(SUM(S81:S82),1)</f>
        <v>0</v>
      </c>
      <c r="T80" s="36">
        <f t="shared" si="156"/>
        <v>0</v>
      </c>
      <c r="U80" s="37">
        <f>SUM(Q80:T80)</f>
        <v>78.600000000000009</v>
      </c>
      <c r="W80" s="35"/>
      <c r="X80" s="36"/>
      <c r="Y80" s="36"/>
      <c r="Z80" s="156"/>
      <c r="AB80" s="35"/>
      <c r="AC80" s="186"/>
      <c r="AD80" s="186"/>
      <c r="AE80" s="156"/>
    </row>
    <row r="81" spans="2:31" x14ac:dyDescent="0.35">
      <c r="B81" t="s">
        <v>81</v>
      </c>
      <c r="C81" s="71" t="s">
        <v>82</v>
      </c>
      <c r="E81" s="103">
        <v>19.2</v>
      </c>
      <c r="F81" s="34">
        <v>27.2</v>
      </c>
      <c r="G81" s="34">
        <v>19.000000000000007</v>
      </c>
      <c r="H81" s="34">
        <v>15</v>
      </c>
      <c r="I81" s="104">
        <v>80.400000000000006</v>
      </c>
      <c r="J81" s="34"/>
      <c r="K81" s="103">
        <v>12.1</v>
      </c>
      <c r="L81" s="34">
        <v>23.4</v>
      </c>
      <c r="M81" s="34">
        <v>27.5</v>
      </c>
      <c r="N81" s="34">
        <v>33.900000000000006</v>
      </c>
      <c r="O81" s="104">
        <v>96.9</v>
      </c>
      <c r="Q81" s="103">
        <v>28.1</v>
      </c>
      <c r="R81" s="34">
        <v>38.6</v>
      </c>
      <c r="S81" s="34"/>
      <c r="T81" s="34"/>
      <c r="U81" s="104">
        <f t="shared" ref="U81:U82" si="157">SUM(Q81:T81)</f>
        <v>66.7</v>
      </c>
      <c r="W81" s="103"/>
      <c r="X81" s="34"/>
      <c r="Y81" s="34"/>
      <c r="Z81" s="155"/>
      <c r="AB81" s="103"/>
      <c r="AC81" s="44"/>
      <c r="AD81" s="44"/>
      <c r="AE81" s="155"/>
    </row>
    <row r="82" spans="2:31" ht="16.5" x14ac:dyDescent="0.35">
      <c r="B82" t="s">
        <v>83</v>
      </c>
      <c r="C82" s="72" t="s">
        <v>84</v>
      </c>
      <c r="E82" s="39">
        <v>11.7</v>
      </c>
      <c r="F82" s="40">
        <v>10</v>
      </c>
      <c r="G82" s="40">
        <v>11.900000000000002</v>
      </c>
      <c r="H82" s="40">
        <v>27.800000000000004</v>
      </c>
      <c r="I82" s="41">
        <v>61.400000000000006</v>
      </c>
      <c r="J82" s="34"/>
      <c r="K82" s="39">
        <v>59.400000000000006</v>
      </c>
      <c r="L82" s="40">
        <v>21.3</v>
      </c>
      <c r="M82" s="40">
        <v>0.1000000000000032</v>
      </c>
      <c r="N82" s="40">
        <v>3.5999999999999979</v>
      </c>
      <c r="O82" s="41">
        <v>84.4</v>
      </c>
      <c r="Q82" s="39">
        <v>17.5</v>
      </c>
      <c r="R82" s="40">
        <v>-5.6000000000000032</v>
      </c>
      <c r="S82" s="40"/>
      <c r="T82" s="40"/>
      <c r="U82" s="41">
        <f t="shared" si="157"/>
        <v>11.899999999999997</v>
      </c>
      <c r="W82" s="39"/>
      <c r="X82" s="40"/>
      <c r="Y82" s="40"/>
      <c r="Z82" s="154"/>
      <c r="AB82" s="39"/>
      <c r="AC82" s="185"/>
      <c r="AD82" s="185"/>
      <c r="AE82" s="154"/>
    </row>
    <row r="83" spans="2:31" x14ac:dyDescent="0.35">
      <c r="C83" s="112" t="s">
        <v>85</v>
      </c>
      <c r="E83" s="97">
        <f>ROUND(E80/E16,3)</f>
        <v>0.04</v>
      </c>
      <c r="F83" s="98">
        <f>ROUND(F80/F16,3)</f>
        <v>4.8000000000000001E-2</v>
      </c>
      <c r="G83" s="98">
        <f>ROUND(G80/G16,3)</f>
        <v>3.9E-2</v>
      </c>
      <c r="H83" s="98">
        <f>ROUND(H80/H16,3)</f>
        <v>5.3999999999999999E-2</v>
      </c>
      <c r="I83" s="99">
        <f>ROUND(I80/I16,3)</f>
        <v>4.4999999999999998E-2</v>
      </c>
      <c r="J83" s="87"/>
      <c r="K83" s="97">
        <f>ROUND(K80/K16,3)</f>
        <v>9.4E-2</v>
      </c>
      <c r="L83" s="98">
        <f>ROUND(L80/L16,3)</f>
        <v>0.06</v>
      </c>
      <c r="M83" s="98">
        <f>ROUND(M80/M16,3)</f>
        <v>3.7999999999999999E-2</v>
      </c>
      <c r="N83" s="98">
        <f>ROUND(N80/N16,3)</f>
        <v>5.1999999999999998E-2</v>
      </c>
      <c r="O83" s="99">
        <f>ROUND(O80/O16,3)</f>
        <v>6.0999999999999999E-2</v>
      </c>
      <c r="Q83" s="97">
        <f>ROUND(Q80/Q16,3)</f>
        <v>6.6000000000000003E-2</v>
      </c>
      <c r="R83" s="98">
        <f>ROUND(R80/R16,3)</f>
        <v>4.8000000000000001E-2</v>
      </c>
      <c r="S83" s="98" t="str">
        <f>IFERROR(ROUND(S80/S16,3),"")</f>
        <v/>
      </c>
      <c r="T83" s="98" t="str">
        <f>IFERROR(ROUND(T80/T16,3),"")</f>
        <v/>
      </c>
      <c r="U83" s="99">
        <f>ROUND(U80/U16,3)</f>
        <v>5.7000000000000002E-2</v>
      </c>
      <c r="W83" s="105"/>
      <c r="X83" s="106"/>
      <c r="Y83" s="106"/>
      <c r="Z83" s="107"/>
      <c r="AB83" s="105"/>
      <c r="AC83" s="106"/>
      <c r="AD83" s="106"/>
      <c r="AE83" s="107"/>
    </row>
    <row r="84" spans="2:31" ht="6.65" customHeight="1" x14ac:dyDescent="0.35">
      <c r="C84" s="70"/>
      <c r="E84" s="15"/>
      <c r="F84" s="6"/>
      <c r="G84" s="6"/>
      <c r="H84" s="6"/>
      <c r="I84" s="20"/>
      <c r="J84" s="8"/>
      <c r="K84" s="15"/>
      <c r="L84" s="6"/>
      <c r="M84" s="6"/>
      <c r="N84" s="6"/>
      <c r="O84" s="20"/>
      <c r="Q84" s="15"/>
      <c r="R84" s="6"/>
      <c r="S84" s="6"/>
      <c r="T84" s="6"/>
      <c r="U84" s="20"/>
      <c r="W84" s="15"/>
      <c r="X84" s="6"/>
      <c r="Y84" s="6"/>
      <c r="Z84" s="142"/>
      <c r="AB84" s="15"/>
      <c r="AC84" s="174"/>
      <c r="AD84" s="180"/>
      <c r="AE84" s="142"/>
    </row>
    <row r="85" spans="2:31" ht="18" customHeight="1" x14ac:dyDescent="0.45">
      <c r="C85" s="64" t="s">
        <v>86</v>
      </c>
      <c r="E85" s="15"/>
      <c r="F85" s="6"/>
      <c r="G85" s="6"/>
      <c r="H85" s="6"/>
      <c r="I85" s="20"/>
      <c r="J85" s="8"/>
      <c r="K85" s="15"/>
      <c r="L85" s="6"/>
      <c r="M85" s="6"/>
      <c r="N85" s="6"/>
      <c r="O85" s="20"/>
      <c r="Q85" s="15"/>
      <c r="R85" s="6"/>
      <c r="S85" s="6"/>
      <c r="T85" s="6"/>
      <c r="U85" s="20"/>
      <c r="W85" s="15"/>
      <c r="X85" s="6"/>
      <c r="Y85" s="6"/>
      <c r="Z85" s="142"/>
      <c r="AB85" s="15"/>
      <c r="AC85" s="174"/>
      <c r="AD85" s="180"/>
      <c r="AE85" s="142"/>
    </row>
    <row r="86" spans="2:31" ht="6.65" customHeight="1" x14ac:dyDescent="0.35">
      <c r="C86" s="70"/>
      <c r="E86" s="15"/>
      <c r="F86" s="6"/>
      <c r="G86" s="6"/>
      <c r="H86" s="6"/>
      <c r="I86" s="20"/>
      <c r="J86" s="8"/>
      <c r="K86" s="15"/>
      <c r="L86" s="6"/>
      <c r="M86" s="6"/>
      <c r="N86" s="6"/>
      <c r="O86" s="20"/>
      <c r="Q86" s="15"/>
      <c r="R86" s="6"/>
      <c r="S86" s="6"/>
      <c r="T86" s="6"/>
      <c r="U86" s="20"/>
      <c r="W86" s="15"/>
      <c r="X86" s="6"/>
      <c r="Y86" s="6"/>
      <c r="Z86" s="142"/>
      <c r="AB86" s="15"/>
      <c r="AC86" s="174"/>
      <c r="AD86" s="180"/>
      <c r="AE86" s="142"/>
    </row>
    <row r="87" spans="2:31" ht="18" customHeight="1" x14ac:dyDescent="0.35">
      <c r="C87" s="65" t="s">
        <v>11</v>
      </c>
      <c r="E87" s="15"/>
      <c r="F87" s="6"/>
      <c r="G87" s="6"/>
      <c r="H87" s="6"/>
      <c r="I87" s="20"/>
      <c r="J87" s="8"/>
      <c r="K87" s="15"/>
      <c r="L87" s="6"/>
      <c r="M87" s="6"/>
      <c r="N87" s="6"/>
      <c r="O87" s="20"/>
      <c r="Q87" s="15"/>
      <c r="R87" s="6"/>
      <c r="S87" s="6"/>
      <c r="T87" s="6"/>
      <c r="U87" s="20"/>
      <c r="W87" s="15"/>
      <c r="X87" s="6"/>
      <c r="Y87" s="6"/>
      <c r="Z87" s="142"/>
      <c r="AB87" s="15"/>
      <c r="AC87" s="174"/>
      <c r="AD87" s="180"/>
      <c r="AE87" s="142"/>
    </row>
    <row r="88" spans="2:31" s="1" customFormat="1" x14ac:dyDescent="0.35">
      <c r="C88" s="69" t="s">
        <v>87</v>
      </c>
      <c r="E88" s="53">
        <f>E16</f>
        <v>775.5</v>
      </c>
      <c r="F88" s="54">
        <f>F16</f>
        <v>772.2</v>
      </c>
      <c r="G88" s="54">
        <f>G16</f>
        <v>787.60000000000014</v>
      </c>
      <c r="H88" s="54">
        <f>H16</f>
        <v>787</v>
      </c>
      <c r="I88" s="55">
        <f>I16</f>
        <v>3122.3</v>
      </c>
      <c r="J88" s="10"/>
      <c r="K88" s="53">
        <f>K16</f>
        <v>758.7</v>
      </c>
      <c r="L88" s="54">
        <f>L16</f>
        <v>746.3</v>
      </c>
      <c r="M88" s="54">
        <f>M16</f>
        <v>732.40000000000009</v>
      </c>
      <c r="N88" s="54">
        <f>N16</f>
        <v>719.69999999999982</v>
      </c>
      <c r="O88" s="55">
        <f>O16</f>
        <v>2957.1</v>
      </c>
      <c r="Q88" s="53">
        <f>Q16</f>
        <v>690.8</v>
      </c>
      <c r="R88" s="54">
        <f>R16</f>
        <v>684.90000000000009</v>
      </c>
      <c r="S88" s="54">
        <f>S16</f>
        <v>0</v>
      </c>
      <c r="T88" s="54">
        <f>T16</f>
        <v>0</v>
      </c>
      <c r="U88" s="55">
        <f>U16</f>
        <v>1375.7</v>
      </c>
      <c r="W88" s="53"/>
      <c r="X88" s="54"/>
      <c r="Y88" s="54"/>
      <c r="Z88" s="157"/>
      <c r="AB88" s="53"/>
      <c r="AC88" s="187"/>
      <c r="AD88" s="188"/>
      <c r="AE88" s="157"/>
    </row>
    <row r="89" spans="2:31" x14ac:dyDescent="0.35">
      <c r="C89" s="68" t="s">
        <v>13</v>
      </c>
      <c r="E89" s="27">
        <f t="shared" ref="E89:I89" si="158">-E88+E90</f>
        <v>-272.7</v>
      </c>
      <c r="F89" s="28">
        <f t="shared" si="158"/>
        <v>-276.30000000000007</v>
      </c>
      <c r="G89" s="28">
        <f t="shared" si="158"/>
        <v>-298.00000000000011</v>
      </c>
      <c r="H89" s="28">
        <f t="shared" si="158"/>
        <v>-306.3</v>
      </c>
      <c r="I89" s="29">
        <f t="shared" si="158"/>
        <v>-1153.3000000000002</v>
      </c>
      <c r="J89" s="21"/>
      <c r="K89" s="27">
        <f t="shared" ref="K89" si="159">-K88+K90</f>
        <v>-298.80000000000007</v>
      </c>
      <c r="L89" s="28">
        <f t="shared" ref="L89" si="160">-L88+L90</f>
        <v>-299.69999999999993</v>
      </c>
      <c r="M89" s="28">
        <f t="shared" ref="M89:O89" si="161">-M88+M90</f>
        <v>-302.40000000000009</v>
      </c>
      <c r="N89" s="28">
        <f t="shared" si="161"/>
        <v>-306.29999999999984</v>
      </c>
      <c r="O89" s="29">
        <f t="shared" si="161"/>
        <v>-1207.1999999999998</v>
      </c>
      <c r="Q89" s="27">
        <f t="shared" ref="Q89:T89" si="162">-Q88+Q90</f>
        <v>-306.69999999999993</v>
      </c>
      <c r="R89" s="28">
        <f t="shared" si="162"/>
        <v>-305.00000000000011</v>
      </c>
      <c r="S89" s="28">
        <f t="shared" si="162"/>
        <v>0</v>
      </c>
      <c r="T89" s="28">
        <f t="shared" si="162"/>
        <v>0</v>
      </c>
      <c r="U89" s="29">
        <f>-U88+U90</f>
        <v>-611.70000000000005</v>
      </c>
      <c r="W89" s="27"/>
      <c r="X89" s="28"/>
      <c r="Y89" s="28"/>
      <c r="Z89" s="158"/>
      <c r="AB89" s="27"/>
      <c r="AC89" s="179"/>
      <c r="AD89" s="179"/>
      <c r="AE89" s="158"/>
    </row>
    <row r="90" spans="2:31" s="1" customFormat="1" x14ac:dyDescent="0.35">
      <c r="C90" s="69" t="s">
        <v>88</v>
      </c>
      <c r="E90" s="53">
        <f>E18</f>
        <v>502.8</v>
      </c>
      <c r="F90" s="54">
        <f>F18</f>
        <v>495.9</v>
      </c>
      <c r="G90" s="54">
        <f>G18</f>
        <v>489.6</v>
      </c>
      <c r="H90" s="54">
        <f>H18</f>
        <v>480.7</v>
      </c>
      <c r="I90" s="55">
        <f>I18</f>
        <v>1969</v>
      </c>
      <c r="J90" s="10"/>
      <c r="K90" s="53">
        <f>K18</f>
        <v>459.9</v>
      </c>
      <c r="L90" s="54">
        <f>L18</f>
        <v>446.6</v>
      </c>
      <c r="M90" s="54">
        <f>M18</f>
        <v>430</v>
      </c>
      <c r="N90" s="54">
        <f>N18</f>
        <v>413.4</v>
      </c>
      <c r="O90" s="55">
        <f>O18</f>
        <v>1749.9</v>
      </c>
      <c r="Q90" s="53">
        <f>Q18</f>
        <v>384.1</v>
      </c>
      <c r="R90" s="54">
        <f>R18</f>
        <v>379.9</v>
      </c>
      <c r="S90" s="54">
        <f>S18</f>
        <v>0</v>
      </c>
      <c r="T90" s="54">
        <f>T18</f>
        <v>0</v>
      </c>
      <c r="U90" s="55">
        <f>U18</f>
        <v>764</v>
      </c>
      <c r="W90" s="53"/>
      <c r="X90" s="54"/>
      <c r="Y90" s="54"/>
      <c r="Z90" s="157"/>
      <c r="AB90" s="53"/>
      <c r="AC90" s="187"/>
      <c r="AD90" s="187"/>
      <c r="AE90" s="157"/>
    </row>
    <row r="91" spans="2:31" ht="6.65" customHeight="1" x14ac:dyDescent="0.35">
      <c r="C91" s="70"/>
      <c r="E91" s="15"/>
      <c r="F91" s="6"/>
      <c r="G91" s="6"/>
      <c r="H91" s="6"/>
      <c r="I91" s="20"/>
      <c r="J91" s="8"/>
      <c r="K91" s="15"/>
      <c r="L91" s="6"/>
      <c r="M91" s="6"/>
      <c r="N91" s="6"/>
      <c r="O91" s="20"/>
      <c r="Q91" s="15"/>
      <c r="R91" s="6"/>
      <c r="S91" s="6"/>
      <c r="T91" s="6"/>
      <c r="U91" s="20"/>
      <c r="W91" s="15"/>
      <c r="X91" s="6"/>
      <c r="Y91" s="6"/>
      <c r="Z91" s="142"/>
      <c r="AB91" s="15"/>
      <c r="AC91" s="174"/>
      <c r="AD91" s="174"/>
      <c r="AE91" s="142"/>
    </row>
    <row r="92" spans="2:31" ht="18" customHeight="1" x14ac:dyDescent="0.35">
      <c r="C92" s="65" t="s">
        <v>89</v>
      </c>
      <c r="E92" s="15"/>
      <c r="F92" s="6"/>
      <c r="G92" s="6"/>
      <c r="H92" s="6"/>
      <c r="I92" s="20"/>
      <c r="J92" s="8"/>
      <c r="K92" s="15"/>
      <c r="L92" s="6"/>
      <c r="M92" s="6"/>
      <c r="N92" s="6"/>
      <c r="O92" s="20"/>
      <c r="Q92" s="15"/>
      <c r="R92" s="6"/>
      <c r="S92" s="6"/>
      <c r="T92" s="6"/>
      <c r="U92" s="20"/>
      <c r="W92" s="15"/>
      <c r="X92" s="6"/>
      <c r="Y92" s="6"/>
      <c r="Z92" s="142"/>
      <c r="AB92" s="15"/>
      <c r="AC92" s="174"/>
      <c r="AD92" s="174"/>
      <c r="AE92" s="142"/>
    </row>
    <row r="93" spans="2:31" s="1" customFormat="1" x14ac:dyDescent="0.35">
      <c r="B93" s="1" t="s">
        <v>90</v>
      </c>
      <c r="C93" s="69" t="s">
        <v>91</v>
      </c>
      <c r="E93" s="53">
        <v>225.99999999999997</v>
      </c>
      <c r="F93" s="54">
        <v>224</v>
      </c>
      <c r="G93" s="54">
        <v>207.1</v>
      </c>
      <c r="H93" s="54">
        <v>199.79999999999998</v>
      </c>
      <c r="I93" s="55">
        <v>856.9</v>
      </c>
      <c r="J93" s="10"/>
      <c r="K93" s="53">
        <v>169.6</v>
      </c>
      <c r="L93" s="54">
        <v>153.10000000000005</v>
      </c>
      <c r="M93" s="54">
        <v>152</v>
      </c>
      <c r="N93" s="54">
        <v>154.10000000000005</v>
      </c>
      <c r="O93" s="55">
        <v>628.80000000000007</v>
      </c>
      <c r="Q93" s="53">
        <v>132.79999999999998</v>
      </c>
      <c r="R93" s="54">
        <v>131.4</v>
      </c>
      <c r="S93" s="54">
        <f t="shared" ref="S93:T93" si="163">ROUND(S99-SUM(S94:S98),1)</f>
        <v>0</v>
      </c>
      <c r="T93" s="54">
        <f t="shared" si="163"/>
        <v>0</v>
      </c>
      <c r="U93" s="55">
        <f>SUM(Q93:T93)</f>
        <v>264.2</v>
      </c>
      <c r="W93" s="53"/>
      <c r="X93" s="54"/>
      <c r="Y93" s="54"/>
      <c r="Z93" s="157"/>
      <c r="AB93" s="53"/>
      <c r="AC93" s="187"/>
      <c r="AD93" s="187"/>
      <c r="AE93" s="157"/>
    </row>
    <row r="94" spans="2:31" x14ac:dyDescent="0.35">
      <c r="B94" t="s">
        <v>92</v>
      </c>
      <c r="C94" s="68" t="s">
        <v>92</v>
      </c>
      <c r="E94" s="27">
        <v>2.8</v>
      </c>
      <c r="F94" s="28">
        <v>3.4000000000000004</v>
      </c>
      <c r="G94" s="28">
        <v>2.8</v>
      </c>
      <c r="H94" s="28">
        <v>2.5999999999999996</v>
      </c>
      <c r="I94" s="29">
        <v>11.6</v>
      </c>
      <c r="J94" s="21"/>
      <c r="K94" s="27">
        <v>2.8</v>
      </c>
      <c r="L94" s="28">
        <v>2.6000000000000005</v>
      </c>
      <c r="M94" s="28">
        <v>2</v>
      </c>
      <c r="N94" s="28">
        <v>1.6999999999999993</v>
      </c>
      <c r="O94" s="29">
        <v>9.1</v>
      </c>
      <c r="Q94" s="27">
        <v>1.9</v>
      </c>
      <c r="R94" s="28">
        <v>2</v>
      </c>
      <c r="S94" s="28"/>
      <c r="T94" s="28"/>
      <c r="U94" s="29">
        <f>SUM(Q94:T94)</f>
        <v>3.9</v>
      </c>
      <c r="W94" s="27"/>
      <c r="X94" s="28"/>
      <c r="Y94" s="28"/>
      <c r="Z94" s="158"/>
      <c r="AB94" s="27"/>
      <c r="AC94" s="179"/>
      <c r="AD94" s="179"/>
      <c r="AE94" s="158"/>
    </row>
    <row r="95" spans="2:31" x14ac:dyDescent="0.35">
      <c r="B95" t="s">
        <v>93</v>
      </c>
      <c r="C95" s="66" t="s">
        <v>158</v>
      </c>
      <c r="E95" s="15">
        <v>0.8</v>
      </c>
      <c r="F95" s="6">
        <v>0.39999999999999991</v>
      </c>
      <c r="G95" s="6">
        <v>0.40000000000000013</v>
      </c>
      <c r="H95" s="6">
        <v>0.29999999999999982</v>
      </c>
      <c r="I95" s="23">
        <v>1.9</v>
      </c>
      <c r="J95" s="8"/>
      <c r="K95" s="15">
        <v>0.7</v>
      </c>
      <c r="L95" s="6">
        <v>1.4000000000000001</v>
      </c>
      <c r="M95" s="6">
        <v>1.1999999999999997</v>
      </c>
      <c r="N95" s="6">
        <v>0.70000000000000018</v>
      </c>
      <c r="O95" s="23">
        <v>4</v>
      </c>
      <c r="Q95" s="15">
        <v>0.9</v>
      </c>
      <c r="R95" s="6">
        <v>0.99999999999999989</v>
      </c>
      <c r="S95" s="6"/>
      <c r="T95" s="6"/>
      <c r="U95" s="23">
        <f t="shared" ref="U95:U98" si="164">SUM(Q95:T95)</f>
        <v>1.9</v>
      </c>
      <c r="W95" s="15"/>
      <c r="X95" s="6"/>
      <c r="Y95" s="6"/>
      <c r="Z95" s="142"/>
      <c r="AB95" s="15"/>
      <c r="AC95" s="174"/>
      <c r="AD95" s="174"/>
      <c r="AE95" s="142"/>
    </row>
    <row r="96" spans="2:31" x14ac:dyDescent="0.35">
      <c r="B96" t="s">
        <v>94</v>
      </c>
      <c r="C96" s="68" t="s">
        <v>94</v>
      </c>
      <c r="E96" s="27">
        <v>0.7</v>
      </c>
      <c r="F96" s="28">
        <v>0.8</v>
      </c>
      <c r="G96" s="28">
        <v>0.60000000000000009</v>
      </c>
      <c r="H96" s="28">
        <v>0.60000000000000009</v>
      </c>
      <c r="I96" s="29">
        <v>2.7</v>
      </c>
      <c r="J96" s="21"/>
      <c r="K96" s="27">
        <v>0.6</v>
      </c>
      <c r="L96" s="28">
        <v>0.70000000000000007</v>
      </c>
      <c r="M96" s="28">
        <v>0.59999999999999987</v>
      </c>
      <c r="N96" s="28">
        <v>0.70000000000000018</v>
      </c>
      <c r="O96" s="29">
        <v>2.6</v>
      </c>
      <c r="Q96" s="27">
        <v>0.6</v>
      </c>
      <c r="R96" s="28">
        <v>0.6</v>
      </c>
      <c r="S96" s="28"/>
      <c r="T96" s="28"/>
      <c r="U96" s="29">
        <f t="shared" si="164"/>
        <v>1.2</v>
      </c>
      <c r="W96" s="27"/>
      <c r="X96" s="28"/>
      <c r="Y96" s="28"/>
      <c r="Z96" s="158"/>
      <c r="AB96" s="27"/>
      <c r="AC96" s="179"/>
      <c r="AD96" s="179"/>
      <c r="AE96" s="158"/>
    </row>
    <row r="97" spans="2:31" x14ac:dyDescent="0.35">
      <c r="B97" t="s">
        <v>95</v>
      </c>
      <c r="C97" s="66" t="s">
        <v>95</v>
      </c>
      <c r="E97" s="15">
        <v>5.3</v>
      </c>
      <c r="F97" s="6">
        <v>3.1000000000000005</v>
      </c>
      <c r="G97" s="6">
        <v>0.79999999999999893</v>
      </c>
      <c r="H97" s="6">
        <v>1.7000000000000011</v>
      </c>
      <c r="I97" s="23">
        <v>10.9</v>
      </c>
      <c r="J97" s="8"/>
      <c r="K97" s="15">
        <v>4.7</v>
      </c>
      <c r="L97" s="6">
        <v>5.1000000000000005</v>
      </c>
      <c r="M97" s="6">
        <v>6.1999999999999993</v>
      </c>
      <c r="N97" s="6">
        <v>0.89999999999999858</v>
      </c>
      <c r="O97" s="23">
        <v>16.899999999999999</v>
      </c>
      <c r="Q97" s="15">
        <v>4.9000000000000004</v>
      </c>
      <c r="R97" s="6">
        <v>4.3</v>
      </c>
      <c r="S97" s="6"/>
      <c r="T97" s="6"/>
      <c r="U97" s="23">
        <f t="shared" si="164"/>
        <v>9.1999999999999993</v>
      </c>
      <c r="W97" s="15"/>
      <c r="X97" s="6"/>
      <c r="Y97" s="6"/>
      <c r="Z97" s="142"/>
      <c r="AB97" s="15"/>
      <c r="AC97" s="174"/>
      <c r="AD97" s="174"/>
      <c r="AE97" s="142"/>
    </row>
    <row r="98" spans="2:31" x14ac:dyDescent="0.35">
      <c r="B98" t="s">
        <v>96</v>
      </c>
      <c r="C98" s="68" t="s">
        <v>97</v>
      </c>
      <c r="E98" s="27">
        <v>0</v>
      </c>
      <c r="F98" s="28">
        <v>0</v>
      </c>
      <c r="G98" s="28">
        <v>0</v>
      </c>
      <c r="H98" s="28">
        <v>0.2</v>
      </c>
      <c r="I98" s="29">
        <v>0.2</v>
      </c>
      <c r="J98" s="21"/>
      <c r="K98" s="27">
        <v>0.3</v>
      </c>
      <c r="L98" s="28">
        <v>0</v>
      </c>
      <c r="M98" s="28">
        <v>0</v>
      </c>
      <c r="N98" s="28">
        <v>0</v>
      </c>
      <c r="O98" s="29">
        <v>0.3</v>
      </c>
      <c r="Q98" s="27">
        <v>0</v>
      </c>
      <c r="R98" s="28">
        <v>0</v>
      </c>
      <c r="S98" s="28"/>
      <c r="T98" s="28"/>
      <c r="U98" s="29">
        <f t="shared" si="164"/>
        <v>0</v>
      </c>
      <c r="W98" s="27"/>
      <c r="X98" s="28"/>
      <c r="Y98" s="28"/>
      <c r="Z98" s="158"/>
      <c r="AB98" s="27"/>
      <c r="AC98" s="179"/>
      <c r="AD98" s="179"/>
      <c r="AE98" s="158"/>
    </row>
    <row r="99" spans="2:31" s="1" customFormat="1" x14ac:dyDescent="0.35">
      <c r="C99" s="69" t="s">
        <v>15</v>
      </c>
      <c r="E99" s="53">
        <f>E19</f>
        <v>235.6</v>
      </c>
      <c r="F99" s="54">
        <f>F19</f>
        <v>231.70000000000002</v>
      </c>
      <c r="G99" s="54">
        <f>G19</f>
        <v>211.70000000000002</v>
      </c>
      <c r="H99" s="54">
        <f>H19</f>
        <v>205.19999999999996</v>
      </c>
      <c r="I99" s="55">
        <f>I19</f>
        <v>884.19999999999993</v>
      </c>
      <c r="J99" s="10"/>
      <c r="K99" s="53">
        <f>K19</f>
        <v>178.7</v>
      </c>
      <c r="L99" s="54">
        <f>L19</f>
        <v>162.90000000000003</v>
      </c>
      <c r="M99" s="54">
        <f>M19</f>
        <v>161.99999999999997</v>
      </c>
      <c r="N99" s="54">
        <f>N19</f>
        <v>158.10000000000002</v>
      </c>
      <c r="O99" s="55">
        <f>O19</f>
        <v>661.7</v>
      </c>
      <c r="Q99" s="53">
        <f>Q19</f>
        <v>141.1</v>
      </c>
      <c r="R99" s="54">
        <f>R19</f>
        <v>139.30000000000001</v>
      </c>
      <c r="S99" s="54">
        <f>S19</f>
        <v>0</v>
      </c>
      <c r="T99" s="54">
        <f>T19</f>
        <v>0</v>
      </c>
      <c r="U99" s="55">
        <f>U19</f>
        <v>280.39999999999998</v>
      </c>
      <c r="W99" s="53"/>
      <c r="X99" s="54"/>
      <c r="Y99" s="54"/>
      <c r="Z99" s="157"/>
      <c r="AB99" s="53"/>
      <c r="AC99" s="187"/>
      <c r="AD99" s="187"/>
      <c r="AE99" s="157"/>
    </row>
    <row r="100" spans="2:31" ht="6.65" customHeight="1" x14ac:dyDescent="0.35">
      <c r="C100" s="70"/>
      <c r="E100" s="15"/>
      <c r="F100" s="6"/>
      <c r="G100" s="6"/>
      <c r="H100" s="6"/>
      <c r="I100" s="20"/>
      <c r="J100" s="8"/>
      <c r="K100" s="15"/>
      <c r="L100" s="6"/>
      <c r="M100" s="6"/>
      <c r="N100" s="6"/>
      <c r="O100" s="20"/>
      <c r="Q100" s="15"/>
      <c r="R100" s="6"/>
      <c r="S100" s="6"/>
      <c r="T100" s="6"/>
      <c r="U100" s="20"/>
      <c r="W100" s="15"/>
      <c r="X100" s="6"/>
      <c r="Y100" s="6"/>
      <c r="Z100" s="142"/>
      <c r="AB100" s="15"/>
      <c r="AC100" s="174"/>
      <c r="AD100" s="174"/>
      <c r="AE100" s="142"/>
    </row>
    <row r="101" spans="2:31" ht="18" customHeight="1" x14ac:dyDescent="0.35">
      <c r="C101" s="65" t="s">
        <v>98</v>
      </c>
      <c r="E101" s="15"/>
      <c r="F101" s="6"/>
      <c r="G101" s="6"/>
      <c r="H101" s="6"/>
      <c r="I101" s="20"/>
      <c r="J101" s="8"/>
      <c r="K101" s="15"/>
      <c r="L101" s="6"/>
      <c r="M101" s="6"/>
      <c r="N101" s="6"/>
      <c r="O101" s="20"/>
      <c r="Q101" s="15"/>
      <c r="R101" s="6"/>
      <c r="S101" s="6"/>
      <c r="T101" s="6"/>
      <c r="U101" s="20"/>
      <c r="W101" s="15"/>
      <c r="X101" s="6"/>
      <c r="Y101" s="6"/>
      <c r="Z101" s="142"/>
      <c r="AB101" s="15"/>
      <c r="AC101" s="174"/>
      <c r="AD101" s="174"/>
      <c r="AE101" s="142"/>
    </row>
    <row r="102" spans="2:31" x14ac:dyDescent="0.35">
      <c r="B102" s="1" t="s">
        <v>99</v>
      </c>
      <c r="C102" s="69" t="s">
        <v>100</v>
      </c>
      <c r="D102" s="1"/>
      <c r="E102" s="14">
        <v>20.900000000000006</v>
      </c>
      <c r="F102" s="10">
        <v>3.9999999999999716</v>
      </c>
      <c r="G102" s="10">
        <v>-476.69999999999982</v>
      </c>
      <c r="H102" s="10">
        <v>-227.2</v>
      </c>
      <c r="I102" s="60">
        <v>-678.99999999999989</v>
      </c>
      <c r="J102" s="10"/>
      <c r="K102" s="14">
        <v>-581</v>
      </c>
      <c r="L102" s="10">
        <v>-63.799999999999955</v>
      </c>
      <c r="M102" s="10">
        <v>-239.4</v>
      </c>
      <c r="N102" s="10">
        <v>-15.200000000000323</v>
      </c>
      <c r="O102" s="60">
        <v>-899.40000000000032</v>
      </c>
      <c r="Q102" s="14">
        <v>-652.80000000000007</v>
      </c>
      <c r="R102" s="10">
        <v>-53.799999999999926</v>
      </c>
      <c r="S102" s="10">
        <f t="shared" ref="S102:T102" si="165">ROUND(S112-SUM(S103:S111),1)</f>
        <v>0</v>
      </c>
      <c r="T102" s="10">
        <f t="shared" si="165"/>
        <v>0</v>
      </c>
      <c r="U102" s="60">
        <f>SUM(Q102:T102)</f>
        <v>-706.6</v>
      </c>
      <c r="W102" s="14"/>
      <c r="X102" s="10"/>
      <c r="Y102" s="10"/>
      <c r="Z102" s="159"/>
      <c r="AB102" s="14"/>
      <c r="AC102" s="188"/>
      <c r="AD102" s="188"/>
      <c r="AE102" s="159"/>
    </row>
    <row r="103" spans="2:31" x14ac:dyDescent="0.35">
      <c r="B103" t="s">
        <v>92</v>
      </c>
      <c r="C103" s="68" t="s">
        <v>92</v>
      </c>
      <c r="E103" s="27">
        <v>17</v>
      </c>
      <c r="F103" s="28">
        <v>23.1</v>
      </c>
      <c r="G103" s="28">
        <v>19.399999999999999</v>
      </c>
      <c r="H103" s="28">
        <v>10</v>
      </c>
      <c r="I103" s="29">
        <f>SUM(E103:H103)</f>
        <v>69.5</v>
      </c>
      <c r="J103" s="21"/>
      <c r="K103" s="27">
        <v>15.2</v>
      </c>
      <c r="L103" s="28">
        <v>19.500000000000004</v>
      </c>
      <c r="M103" s="28">
        <v>17.199999999999996</v>
      </c>
      <c r="N103" s="28">
        <v>13.500000000000007</v>
      </c>
      <c r="O103" s="29">
        <f>SUM(K103:N103)</f>
        <v>65.400000000000006</v>
      </c>
      <c r="Q103" s="27">
        <v>12.8</v>
      </c>
      <c r="R103" s="28">
        <v>19.499999999999996</v>
      </c>
      <c r="S103" s="28"/>
      <c r="T103" s="28"/>
      <c r="U103" s="29">
        <f>SUM(Q103:T103)</f>
        <v>32.299999999999997</v>
      </c>
      <c r="W103" s="27"/>
      <c r="X103" s="28"/>
      <c r="Y103" s="28"/>
      <c r="Z103" s="158"/>
      <c r="AB103" s="27"/>
      <c r="AC103" s="179"/>
      <c r="AD103" s="179"/>
      <c r="AE103" s="158"/>
    </row>
    <row r="104" spans="2:31" x14ac:dyDescent="0.35">
      <c r="B104" t="s">
        <v>101</v>
      </c>
      <c r="C104" s="66" t="s">
        <v>102</v>
      </c>
      <c r="E104" s="15">
        <v>3.4</v>
      </c>
      <c r="F104" s="6">
        <v>2.4</v>
      </c>
      <c r="G104" s="6">
        <v>2.4</v>
      </c>
      <c r="H104" s="6">
        <v>1.8000000000000007</v>
      </c>
      <c r="I104" s="23">
        <f t="shared" ref="I104:I107" si="166">SUM(E104:H104)</f>
        <v>10</v>
      </c>
      <c r="J104" s="8"/>
      <c r="K104" s="15">
        <v>2.2000000000000002</v>
      </c>
      <c r="L104" s="6">
        <v>4.2</v>
      </c>
      <c r="M104" s="6">
        <v>3.2999999999999989</v>
      </c>
      <c r="N104" s="6">
        <v>2.4000000000000004</v>
      </c>
      <c r="O104" s="23">
        <f t="shared" ref="O104:O107" si="167">SUM(K104:N104)</f>
        <v>12.1</v>
      </c>
      <c r="Q104" s="15">
        <v>3.1</v>
      </c>
      <c r="R104" s="6">
        <v>3.3000000000000003</v>
      </c>
      <c r="S104" s="6"/>
      <c r="T104" s="6"/>
      <c r="U104" s="23">
        <f t="shared" ref="U104:U107" si="168">SUM(Q104:T104)</f>
        <v>6.4</v>
      </c>
      <c r="W104" s="15"/>
      <c r="X104" s="6"/>
      <c r="Y104" s="6"/>
      <c r="Z104" s="142"/>
      <c r="AB104" s="15"/>
      <c r="AC104" s="174"/>
      <c r="AD104" s="174"/>
      <c r="AE104" s="142"/>
    </row>
    <row r="105" spans="2:31" x14ac:dyDescent="0.35">
      <c r="B105" t="s">
        <v>103</v>
      </c>
      <c r="C105" s="68" t="s">
        <v>103</v>
      </c>
      <c r="E105" s="27">
        <v>5.3</v>
      </c>
      <c r="F105" s="28">
        <v>1.9000000000000004</v>
      </c>
      <c r="G105" s="28">
        <v>2.4</v>
      </c>
      <c r="H105" s="28">
        <v>1.4000000000000004</v>
      </c>
      <c r="I105" s="29">
        <f t="shared" si="166"/>
        <v>11</v>
      </c>
      <c r="J105" s="21"/>
      <c r="K105" s="27">
        <v>1.3</v>
      </c>
      <c r="L105" s="28">
        <v>1.2</v>
      </c>
      <c r="M105" s="28">
        <v>1.5999999999999996</v>
      </c>
      <c r="N105" s="28">
        <v>1.1000000000000005</v>
      </c>
      <c r="O105" s="29">
        <f t="shared" si="167"/>
        <v>5.2</v>
      </c>
      <c r="Q105" s="27">
        <v>1</v>
      </c>
      <c r="R105" s="28">
        <v>1.6</v>
      </c>
      <c r="S105" s="28"/>
      <c r="T105" s="28"/>
      <c r="U105" s="29">
        <f t="shared" si="168"/>
        <v>2.6</v>
      </c>
      <c r="W105" s="27"/>
      <c r="X105" s="28"/>
      <c r="Y105" s="28"/>
      <c r="Z105" s="158"/>
      <c r="AB105" s="27"/>
      <c r="AC105" s="179"/>
      <c r="AD105" s="179"/>
      <c r="AE105" s="158"/>
    </row>
    <row r="106" spans="2:31" x14ac:dyDescent="0.35">
      <c r="B106" t="s">
        <v>95</v>
      </c>
      <c r="C106" s="66" t="s">
        <v>95</v>
      </c>
      <c r="E106" s="15">
        <v>23.3</v>
      </c>
      <c r="F106" s="6">
        <v>24.900000000000002</v>
      </c>
      <c r="G106" s="6">
        <v>26.1</v>
      </c>
      <c r="H106" s="6">
        <v>24.699999999999989</v>
      </c>
      <c r="I106" s="23">
        <f t="shared" si="166"/>
        <v>99</v>
      </c>
      <c r="J106" s="8"/>
      <c r="K106" s="15">
        <v>25.6</v>
      </c>
      <c r="L106" s="6">
        <v>23.1</v>
      </c>
      <c r="M106" s="6">
        <v>14.299999999999997</v>
      </c>
      <c r="N106" s="6">
        <v>7.7999999999999972</v>
      </c>
      <c r="O106" s="23">
        <f t="shared" si="167"/>
        <v>70.8</v>
      </c>
      <c r="Q106" s="15">
        <v>20</v>
      </c>
      <c r="R106" s="6">
        <v>13.700000000000003</v>
      </c>
      <c r="S106" s="6"/>
      <c r="T106" s="6"/>
      <c r="U106" s="23">
        <f t="shared" si="168"/>
        <v>33.700000000000003</v>
      </c>
      <c r="W106" s="15"/>
      <c r="X106" s="6"/>
      <c r="Y106" s="6"/>
      <c r="Z106" s="142"/>
      <c r="AB106" s="15"/>
      <c r="AC106" s="174"/>
      <c r="AD106" s="174"/>
      <c r="AE106" s="142"/>
    </row>
    <row r="107" spans="2:31" x14ac:dyDescent="0.35">
      <c r="B107" t="s">
        <v>96</v>
      </c>
      <c r="C107" s="68" t="s">
        <v>97</v>
      </c>
      <c r="E107" s="27">
        <v>0</v>
      </c>
      <c r="F107" s="28">
        <v>0</v>
      </c>
      <c r="G107" s="28">
        <v>0</v>
      </c>
      <c r="H107" s="28">
        <v>5.9</v>
      </c>
      <c r="I107" s="29">
        <f t="shared" si="166"/>
        <v>5.9</v>
      </c>
      <c r="J107" s="21"/>
      <c r="K107" s="27">
        <v>3.2</v>
      </c>
      <c r="L107" s="28">
        <v>1.7000000000000002</v>
      </c>
      <c r="M107" s="28">
        <v>-5.3000000000000007</v>
      </c>
      <c r="N107" s="28">
        <v>-4.3999999999999995</v>
      </c>
      <c r="O107" s="29">
        <f t="shared" si="167"/>
        <v>-4.8</v>
      </c>
      <c r="Q107" s="27">
        <v>0.2</v>
      </c>
      <c r="R107" s="28">
        <v>-0.1</v>
      </c>
      <c r="S107" s="28"/>
      <c r="T107" s="28"/>
      <c r="U107" s="29">
        <f t="shared" si="168"/>
        <v>0.1</v>
      </c>
      <c r="W107" s="27"/>
      <c r="X107" s="28"/>
      <c r="Y107" s="28"/>
      <c r="Z107" s="158"/>
      <c r="AB107" s="27"/>
      <c r="AC107" s="179"/>
      <c r="AD107" s="179"/>
      <c r="AE107" s="158"/>
    </row>
    <row r="108" spans="2:31" x14ac:dyDescent="0.35">
      <c r="B108" t="s">
        <v>104</v>
      </c>
      <c r="C108" s="66" t="s">
        <v>104</v>
      </c>
      <c r="E108" s="30">
        <v>0</v>
      </c>
      <c r="F108" s="21">
        <v>0</v>
      </c>
      <c r="G108" s="21">
        <v>405.2</v>
      </c>
      <c r="H108" s="21">
        <v>129.30000000000001</v>
      </c>
      <c r="I108" s="59">
        <f t="shared" ref="I108:I111" si="169">SUM(E108:H108)</f>
        <v>534.5</v>
      </c>
      <c r="J108" s="21"/>
      <c r="K108" s="30">
        <v>543.1</v>
      </c>
      <c r="L108" s="21">
        <v>0</v>
      </c>
      <c r="M108" s="21">
        <v>165.69999999999993</v>
      </c>
      <c r="N108" s="21">
        <v>0</v>
      </c>
      <c r="O108" s="59">
        <f t="shared" ref="O108:O111" si="170">SUM(K108:N108)</f>
        <v>708.8</v>
      </c>
      <c r="Q108" s="30">
        <v>573.20000000000005</v>
      </c>
      <c r="R108" s="21">
        <v>0</v>
      </c>
      <c r="S108" s="21"/>
      <c r="T108" s="21"/>
      <c r="U108" s="59">
        <f t="shared" ref="U108:U110" si="171">SUM(Q108:T108)</f>
        <v>573.20000000000005</v>
      </c>
      <c r="W108" s="30"/>
      <c r="X108" s="21"/>
      <c r="Y108" s="21"/>
      <c r="Z108" s="160"/>
      <c r="AB108" s="30"/>
      <c r="AC108" s="189"/>
      <c r="AD108" s="189"/>
      <c r="AE108" s="160"/>
    </row>
    <row r="109" spans="2:31" x14ac:dyDescent="0.35">
      <c r="B109" t="s">
        <v>105</v>
      </c>
      <c r="C109" s="68" t="s">
        <v>105</v>
      </c>
      <c r="E109" s="27">
        <v>0</v>
      </c>
      <c r="F109" s="28">
        <v>0</v>
      </c>
      <c r="G109" s="28">
        <v>0</v>
      </c>
      <c r="H109" s="28">
        <v>0</v>
      </c>
      <c r="I109" s="29">
        <f t="shared" ref="I109" si="172">SUM(E109:H109)</f>
        <v>0</v>
      </c>
      <c r="J109" s="21"/>
      <c r="K109" s="27">
        <v>0</v>
      </c>
      <c r="L109" s="28">
        <v>12.1</v>
      </c>
      <c r="M109" s="28">
        <v>0</v>
      </c>
      <c r="N109" s="28">
        <v>0</v>
      </c>
      <c r="O109" s="29">
        <f t="shared" ref="O109" si="173">SUM(K109:N109)</f>
        <v>12.1</v>
      </c>
      <c r="Q109" s="27">
        <v>0</v>
      </c>
      <c r="R109" s="28">
        <v>0</v>
      </c>
      <c r="S109" s="28"/>
      <c r="T109" s="28"/>
      <c r="U109" s="29">
        <f t="shared" si="171"/>
        <v>0</v>
      </c>
      <c r="W109" s="27"/>
      <c r="X109" s="28"/>
      <c r="Y109" s="28"/>
      <c r="Z109" s="158"/>
      <c r="AB109" s="27"/>
      <c r="AC109" s="179"/>
      <c r="AD109" s="179"/>
      <c r="AE109" s="158"/>
    </row>
    <row r="110" spans="2:31" x14ac:dyDescent="0.35">
      <c r="B110" t="s">
        <v>106</v>
      </c>
      <c r="C110" s="66" t="s">
        <v>107</v>
      </c>
      <c r="E110" s="30">
        <v>0</v>
      </c>
      <c r="F110" s="21">
        <v>0</v>
      </c>
      <c r="G110" s="21">
        <v>58.7</v>
      </c>
      <c r="H110" s="21">
        <v>87.399999999999991</v>
      </c>
      <c r="I110" s="59">
        <f t="shared" si="169"/>
        <v>146.1</v>
      </c>
      <c r="J110" s="21"/>
      <c r="K110" s="30">
        <v>0</v>
      </c>
      <c r="L110" s="21">
        <v>0</v>
      </c>
      <c r="M110" s="21">
        <v>48.4</v>
      </c>
      <c r="N110" s="21">
        <v>3.8000000000000043</v>
      </c>
      <c r="O110" s="59">
        <f t="shared" si="170"/>
        <v>52.2</v>
      </c>
      <c r="Q110" s="30">
        <v>20</v>
      </c>
      <c r="R110" s="21">
        <v>0</v>
      </c>
      <c r="S110" s="21"/>
      <c r="T110" s="21"/>
      <c r="U110" s="59">
        <f t="shared" si="171"/>
        <v>20</v>
      </c>
      <c r="W110" s="30"/>
      <c r="X110" s="21"/>
      <c r="Y110" s="21"/>
      <c r="Z110" s="160"/>
      <c r="AB110" s="30"/>
      <c r="AC110" s="189"/>
      <c r="AD110" s="189"/>
      <c r="AE110" s="160"/>
    </row>
    <row r="111" spans="2:31" x14ac:dyDescent="0.35">
      <c r="B111" t="s">
        <v>108</v>
      </c>
      <c r="C111" s="68" t="s">
        <v>108</v>
      </c>
      <c r="E111" s="27">
        <v>0</v>
      </c>
      <c r="F111" s="28">
        <v>0</v>
      </c>
      <c r="G111" s="28">
        <v>0</v>
      </c>
      <c r="H111" s="28">
        <v>0</v>
      </c>
      <c r="I111" s="29">
        <f t="shared" si="169"/>
        <v>0</v>
      </c>
      <c r="J111" s="21"/>
      <c r="K111" s="27">
        <v>0</v>
      </c>
      <c r="L111" s="28">
        <v>0</v>
      </c>
      <c r="M111" s="28">
        <v>0</v>
      </c>
      <c r="N111" s="28">
        <v>0</v>
      </c>
      <c r="O111" s="29">
        <f t="shared" si="170"/>
        <v>0</v>
      </c>
      <c r="Q111" s="27">
        <v>0</v>
      </c>
      <c r="R111" s="28">
        <v>0</v>
      </c>
      <c r="S111" s="28"/>
      <c r="T111" s="28"/>
      <c r="U111" s="29">
        <f t="shared" ref="U111:U112" si="174">SUM(Q111:T111)</f>
        <v>0</v>
      </c>
      <c r="W111" s="27"/>
      <c r="X111" s="28"/>
      <c r="Y111" s="28"/>
      <c r="Z111" s="158"/>
      <c r="AB111" s="27"/>
      <c r="AC111" s="179"/>
      <c r="AD111" s="179"/>
      <c r="AE111" s="158"/>
    </row>
    <row r="112" spans="2:31" x14ac:dyDescent="0.35">
      <c r="B112" t="s">
        <v>109</v>
      </c>
      <c r="C112" s="66" t="s">
        <v>109</v>
      </c>
      <c r="E112" s="30">
        <v>42.2</v>
      </c>
      <c r="F112" s="21">
        <v>42.2</v>
      </c>
      <c r="G112" s="21">
        <v>42</v>
      </c>
      <c r="H112" s="21">
        <v>40.400000000000006</v>
      </c>
      <c r="I112" s="59">
        <f t="shared" ref="I112" si="175">SUM(E112:H112)</f>
        <v>166.8</v>
      </c>
      <c r="J112" s="21"/>
      <c r="K112" s="30">
        <v>40.9</v>
      </c>
      <c r="L112" s="21">
        <v>41.000000000000007</v>
      </c>
      <c r="M112" s="21">
        <v>39.699999999999989</v>
      </c>
      <c r="N112" s="21">
        <v>39.400000000000006</v>
      </c>
      <c r="O112" s="59">
        <f t="shared" ref="O112" si="176">SUM(K112:N112)</f>
        <v>161</v>
      </c>
      <c r="Q112" s="30">
        <v>38.700000000000003</v>
      </c>
      <c r="R112" s="21">
        <v>38.599999999999994</v>
      </c>
      <c r="S112" s="21"/>
      <c r="T112" s="21"/>
      <c r="U112" s="59">
        <f t="shared" si="174"/>
        <v>77.3</v>
      </c>
      <c r="W112" s="30"/>
      <c r="X112" s="21"/>
      <c r="Y112" s="21"/>
      <c r="Z112" s="160"/>
      <c r="AB112" s="30"/>
      <c r="AC112" s="189"/>
      <c r="AD112" s="189"/>
      <c r="AE112" s="160"/>
    </row>
    <row r="113" spans="2:31" s="1" customFormat="1" x14ac:dyDescent="0.35">
      <c r="C113" s="67" t="s">
        <v>24</v>
      </c>
      <c r="E113" s="13">
        <f>E26</f>
        <v>112.1</v>
      </c>
      <c r="F113" s="9">
        <f>F26</f>
        <v>98.5</v>
      </c>
      <c r="G113" s="9">
        <f>G26</f>
        <v>79.499999999999957</v>
      </c>
      <c r="H113" s="9">
        <f>H26</f>
        <v>73.700000000000031</v>
      </c>
      <c r="I113" s="139">
        <f>I26</f>
        <v>363.80000000000007</v>
      </c>
      <c r="J113" s="10"/>
      <c r="K113" s="13">
        <f>K26</f>
        <v>50.500000000000128</v>
      </c>
      <c r="L113" s="9">
        <f>L26</f>
        <v>38.999999999999964</v>
      </c>
      <c r="M113" s="9">
        <f>M26</f>
        <v>45.499999999999972</v>
      </c>
      <c r="N113" s="9">
        <f>N26</f>
        <v>48.400000000000006</v>
      </c>
      <c r="O113" s="139">
        <f>O26</f>
        <v>183.40000000000003</v>
      </c>
      <c r="Q113" s="13">
        <f>Q26</f>
        <v>16.20000000000006</v>
      </c>
      <c r="R113" s="9">
        <f>R26</f>
        <v>22.800000000000008</v>
      </c>
      <c r="S113" s="9">
        <f>S26</f>
        <v>0</v>
      </c>
      <c r="T113" s="9">
        <f>T26</f>
        <v>0</v>
      </c>
      <c r="U113" s="139">
        <f>U26</f>
        <v>39.000000000000071</v>
      </c>
      <c r="W113" s="13"/>
      <c r="X113" s="9"/>
      <c r="Y113" s="9"/>
      <c r="Z113" s="161"/>
      <c r="AB113" s="13"/>
      <c r="AC113" s="190"/>
      <c r="AD113" s="190"/>
      <c r="AE113" s="161"/>
    </row>
    <row r="114" spans="2:31" ht="6.65" customHeight="1" x14ac:dyDescent="0.35">
      <c r="C114" s="70"/>
      <c r="E114" s="15"/>
      <c r="F114" s="6"/>
      <c r="G114" s="6"/>
      <c r="H114" s="6"/>
      <c r="I114" s="20"/>
      <c r="J114" s="8"/>
      <c r="K114" s="15"/>
      <c r="L114" s="6"/>
      <c r="M114" s="6"/>
      <c r="N114" s="6"/>
      <c r="O114" s="20"/>
      <c r="Q114" s="15"/>
      <c r="R114" s="6"/>
      <c r="S114" s="6"/>
      <c r="T114" s="6"/>
      <c r="U114" s="20"/>
      <c r="W114" s="15"/>
      <c r="X114" s="6"/>
      <c r="Y114" s="6"/>
      <c r="Z114" s="142"/>
      <c r="AB114" s="15"/>
      <c r="AC114" s="174"/>
      <c r="AD114" s="174"/>
      <c r="AE114" s="142"/>
    </row>
    <row r="115" spans="2:31" ht="18" customHeight="1" x14ac:dyDescent="0.35">
      <c r="C115" s="65" t="s">
        <v>110</v>
      </c>
      <c r="E115" s="15"/>
      <c r="F115" s="6"/>
      <c r="G115" s="6"/>
      <c r="H115" s="6"/>
      <c r="I115" s="20"/>
      <c r="J115" s="8"/>
      <c r="K115" s="15"/>
      <c r="L115" s="6"/>
      <c r="M115" s="6"/>
      <c r="N115" s="6"/>
      <c r="O115" s="20"/>
      <c r="Q115" s="15"/>
      <c r="R115" s="6"/>
      <c r="S115" s="6"/>
      <c r="T115" s="6"/>
      <c r="U115" s="20"/>
      <c r="W115" s="15"/>
      <c r="X115" s="6"/>
      <c r="Y115" s="6"/>
      <c r="Z115" s="142"/>
      <c r="AB115" s="15"/>
      <c r="AC115" s="174"/>
      <c r="AD115" s="174"/>
      <c r="AE115" s="142"/>
    </row>
    <row r="116" spans="2:31" x14ac:dyDescent="0.35">
      <c r="B116" s="1" t="s">
        <v>111</v>
      </c>
      <c r="C116" s="69" t="s">
        <v>112</v>
      </c>
      <c r="D116" s="1"/>
      <c r="E116" s="14">
        <v>-38.5</v>
      </c>
      <c r="F116" s="10">
        <v>-40.600000000000023</v>
      </c>
      <c r="G116" s="10">
        <v>-511.69999999999982</v>
      </c>
      <c r="H116" s="10">
        <v>-213.99999999999994</v>
      </c>
      <c r="I116" s="60">
        <v>-804.8</v>
      </c>
      <c r="J116" s="10"/>
      <c r="K116" s="14">
        <v>-612</v>
      </c>
      <c r="L116" s="10">
        <v>-27.19999999999995</v>
      </c>
      <c r="M116" s="10">
        <v>-226.6</v>
      </c>
      <c r="N116" s="10">
        <v>27.999999999999687</v>
      </c>
      <c r="O116" s="60">
        <v>-837.8</v>
      </c>
      <c r="P116" s="1"/>
      <c r="Q116" s="14">
        <v>-640.6</v>
      </c>
      <c r="R116" s="10">
        <v>25.00000000000006</v>
      </c>
      <c r="S116" s="10">
        <f t="shared" ref="S116:T116" si="177">ROUND(S131-SUM(S117:S130),1)</f>
        <v>0</v>
      </c>
      <c r="T116" s="10">
        <f t="shared" si="177"/>
        <v>0</v>
      </c>
      <c r="U116" s="60">
        <f>SUM(Q116:T116)</f>
        <v>-615.59999999999991</v>
      </c>
      <c r="V116" s="1"/>
      <c r="W116" s="14"/>
      <c r="X116" s="10"/>
      <c r="Y116" s="10"/>
      <c r="Z116" s="159"/>
      <c r="AB116" s="14"/>
      <c r="AC116" s="188"/>
      <c r="AD116" s="188"/>
      <c r="AE116" s="159"/>
    </row>
    <row r="117" spans="2:31" x14ac:dyDescent="0.35">
      <c r="B117" t="s">
        <v>92</v>
      </c>
      <c r="C117" s="68" t="s">
        <v>92</v>
      </c>
      <c r="E117" s="27">
        <v>17</v>
      </c>
      <c r="F117" s="28">
        <v>23.1</v>
      </c>
      <c r="G117" s="28">
        <v>19.399999999999999</v>
      </c>
      <c r="H117" s="28">
        <v>10</v>
      </c>
      <c r="I117" s="29">
        <f>SUM(E117:H117)</f>
        <v>69.5</v>
      </c>
      <c r="J117" s="21"/>
      <c r="K117" s="27">
        <v>15.2</v>
      </c>
      <c r="L117" s="28">
        <v>19.500000000000004</v>
      </c>
      <c r="M117" s="28">
        <v>17.199999999999996</v>
      </c>
      <c r="N117" s="28">
        <v>13.500000000000007</v>
      </c>
      <c r="O117" s="29">
        <f>SUM(K117:N117)</f>
        <v>65.400000000000006</v>
      </c>
      <c r="Q117" s="27">
        <v>12.8</v>
      </c>
      <c r="R117" s="28">
        <v>19.499999999999996</v>
      </c>
      <c r="S117" s="28"/>
      <c r="T117" s="28"/>
      <c r="U117" s="29">
        <f>SUM(Q117:T117)</f>
        <v>32.299999999999997</v>
      </c>
      <c r="W117" s="27"/>
      <c r="X117" s="28"/>
      <c r="Y117" s="28"/>
      <c r="Z117" s="158"/>
      <c r="AB117" s="27"/>
      <c r="AC117" s="179"/>
      <c r="AD117" s="179"/>
      <c r="AE117" s="158"/>
    </row>
    <row r="118" spans="2:31" x14ac:dyDescent="0.35">
      <c r="B118" t="s">
        <v>101</v>
      </c>
      <c r="C118" s="66" t="s">
        <v>102</v>
      </c>
      <c r="E118" s="15">
        <v>3.4</v>
      </c>
      <c r="F118" s="6">
        <v>2.4</v>
      </c>
      <c r="G118" s="6">
        <v>2.4</v>
      </c>
      <c r="H118" s="6">
        <v>1.8000000000000007</v>
      </c>
      <c r="I118" s="23">
        <f t="shared" ref="I118:I125" si="178">SUM(E118:H118)</f>
        <v>10</v>
      </c>
      <c r="J118" s="8"/>
      <c r="K118" s="15">
        <v>2.2000000000000002</v>
      </c>
      <c r="L118" s="6">
        <v>4.2</v>
      </c>
      <c r="M118" s="6">
        <v>3.2999999999999989</v>
      </c>
      <c r="N118" s="6">
        <v>2.4000000000000004</v>
      </c>
      <c r="O118" s="23">
        <f t="shared" ref="O118:O125" si="179">SUM(K118:N118)</f>
        <v>12.1</v>
      </c>
      <c r="Q118" s="15">
        <v>3.1</v>
      </c>
      <c r="R118" s="6">
        <v>3.3000000000000003</v>
      </c>
      <c r="S118" s="6"/>
      <c r="T118" s="6"/>
      <c r="U118" s="23">
        <f t="shared" ref="U118:U124" si="180">SUM(Q118:T118)</f>
        <v>6.4</v>
      </c>
      <c r="W118" s="15"/>
      <c r="X118" s="6"/>
      <c r="Y118" s="6"/>
      <c r="Z118" s="142"/>
      <c r="AB118" s="15"/>
      <c r="AC118" s="174"/>
      <c r="AD118" s="174"/>
      <c r="AE118" s="142"/>
    </row>
    <row r="119" spans="2:31" x14ac:dyDescent="0.35">
      <c r="B119" t="s">
        <v>103</v>
      </c>
      <c r="C119" s="68" t="s">
        <v>103</v>
      </c>
      <c r="E119" s="27">
        <v>5.3</v>
      </c>
      <c r="F119" s="28">
        <v>1.9000000000000004</v>
      </c>
      <c r="G119" s="28">
        <v>2.4</v>
      </c>
      <c r="H119" s="28">
        <v>1.4000000000000004</v>
      </c>
      <c r="I119" s="29">
        <f t="shared" si="178"/>
        <v>11</v>
      </c>
      <c r="J119" s="21"/>
      <c r="K119" s="27">
        <v>1.3</v>
      </c>
      <c r="L119" s="28">
        <v>1.2</v>
      </c>
      <c r="M119" s="28">
        <v>1.5999999999999996</v>
      </c>
      <c r="N119" s="28">
        <v>1.1000000000000005</v>
      </c>
      <c r="O119" s="29">
        <f t="shared" si="179"/>
        <v>5.2</v>
      </c>
      <c r="Q119" s="27">
        <v>1</v>
      </c>
      <c r="R119" s="28">
        <v>1.6</v>
      </c>
      <c r="S119" s="28"/>
      <c r="T119" s="28"/>
      <c r="U119" s="29">
        <f t="shared" si="180"/>
        <v>2.6</v>
      </c>
      <c r="W119" s="27"/>
      <c r="X119" s="28"/>
      <c r="Y119" s="28"/>
      <c r="Z119" s="158"/>
      <c r="AB119" s="27"/>
      <c r="AC119" s="179"/>
      <c r="AD119" s="179"/>
      <c r="AE119" s="158"/>
    </row>
    <row r="120" spans="2:31" x14ac:dyDescent="0.35">
      <c r="B120" t="s">
        <v>95</v>
      </c>
      <c r="C120" s="66" t="s">
        <v>95</v>
      </c>
      <c r="E120" s="15">
        <v>23.3</v>
      </c>
      <c r="F120" s="6">
        <v>24.900000000000002</v>
      </c>
      <c r="G120" s="6">
        <v>26.1</v>
      </c>
      <c r="H120" s="6">
        <v>24.699999999999989</v>
      </c>
      <c r="I120" s="23">
        <f t="shared" si="178"/>
        <v>99</v>
      </c>
      <c r="J120" s="8"/>
      <c r="K120" s="15">
        <v>25.6</v>
      </c>
      <c r="L120" s="6">
        <v>23.1</v>
      </c>
      <c r="M120" s="6">
        <v>14.299999999999997</v>
      </c>
      <c r="N120" s="6">
        <v>7.7999999999999972</v>
      </c>
      <c r="O120" s="23">
        <f t="shared" si="179"/>
        <v>70.8</v>
      </c>
      <c r="Q120" s="15">
        <v>20</v>
      </c>
      <c r="R120" s="6">
        <v>13.700000000000003</v>
      </c>
      <c r="S120" s="6"/>
      <c r="T120" s="6"/>
      <c r="U120" s="23">
        <f t="shared" si="180"/>
        <v>33.700000000000003</v>
      </c>
      <c r="W120" s="15"/>
      <c r="X120" s="6"/>
      <c r="Y120" s="6"/>
      <c r="Z120" s="142"/>
      <c r="AB120" s="15"/>
      <c r="AC120" s="174"/>
      <c r="AD120" s="174"/>
      <c r="AE120" s="142"/>
    </row>
    <row r="121" spans="2:31" x14ac:dyDescent="0.35">
      <c r="B121" t="s">
        <v>96</v>
      </c>
      <c r="C121" s="68" t="s">
        <v>97</v>
      </c>
      <c r="E121" s="27">
        <v>0</v>
      </c>
      <c r="F121" s="28">
        <v>0</v>
      </c>
      <c r="G121" s="28">
        <v>0</v>
      </c>
      <c r="H121" s="28">
        <v>5.9</v>
      </c>
      <c r="I121" s="29">
        <f t="shared" si="178"/>
        <v>5.9</v>
      </c>
      <c r="J121" s="21"/>
      <c r="K121" s="27">
        <v>3.2</v>
      </c>
      <c r="L121" s="28">
        <v>1.7000000000000002</v>
      </c>
      <c r="M121" s="28">
        <v>-5.3000000000000007</v>
      </c>
      <c r="N121" s="28">
        <v>-4.3999999999999995</v>
      </c>
      <c r="O121" s="29">
        <f t="shared" si="179"/>
        <v>-4.8</v>
      </c>
      <c r="Q121" s="27">
        <v>0.2</v>
      </c>
      <c r="R121" s="28">
        <v>-0.1</v>
      </c>
      <c r="S121" s="28"/>
      <c r="T121" s="28"/>
      <c r="U121" s="29">
        <f t="shared" si="180"/>
        <v>0.1</v>
      </c>
      <c r="W121" s="27"/>
      <c r="X121" s="28"/>
      <c r="Y121" s="28"/>
      <c r="Z121" s="158"/>
      <c r="AB121" s="27"/>
      <c r="AC121" s="179"/>
      <c r="AD121" s="179"/>
      <c r="AE121" s="158"/>
    </row>
    <row r="122" spans="2:31" x14ac:dyDescent="0.35">
      <c r="B122" t="s">
        <v>104</v>
      </c>
      <c r="C122" s="66" t="s">
        <v>104</v>
      </c>
      <c r="E122" s="30">
        <v>0</v>
      </c>
      <c r="F122" s="21">
        <v>0</v>
      </c>
      <c r="G122" s="21">
        <v>405.2</v>
      </c>
      <c r="H122" s="21">
        <v>129.30000000000001</v>
      </c>
      <c r="I122" s="59">
        <f t="shared" si="178"/>
        <v>534.5</v>
      </c>
      <c r="J122" s="21"/>
      <c r="K122" s="30">
        <v>543.1</v>
      </c>
      <c r="L122" s="21">
        <v>0</v>
      </c>
      <c r="M122" s="21">
        <v>165.69999999999993</v>
      </c>
      <c r="N122" s="21">
        <v>0</v>
      </c>
      <c r="O122" s="59">
        <f t="shared" si="179"/>
        <v>708.8</v>
      </c>
      <c r="Q122" s="30">
        <v>573.20000000000005</v>
      </c>
      <c r="R122" s="21">
        <v>0</v>
      </c>
      <c r="S122" s="21"/>
      <c r="T122" s="21"/>
      <c r="U122" s="59">
        <f t="shared" si="180"/>
        <v>573.20000000000005</v>
      </c>
      <c r="W122" s="30"/>
      <c r="X122" s="21"/>
      <c r="Y122" s="21"/>
      <c r="Z122" s="160"/>
      <c r="AB122" s="30"/>
      <c r="AC122" s="189"/>
      <c r="AD122" s="189"/>
      <c r="AE122" s="160"/>
    </row>
    <row r="123" spans="2:31" x14ac:dyDescent="0.35">
      <c r="B123" t="s">
        <v>105</v>
      </c>
      <c r="C123" s="68" t="s">
        <v>105</v>
      </c>
      <c r="E123" s="12">
        <v>0</v>
      </c>
      <c r="F123" s="7">
        <v>0</v>
      </c>
      <c r="G123" s="7">
        <v>0</v>
      </c>
      <c r="H123" s="7">
        <v>0</v>
      </c>
      <c r="I123" s="61">
        <f t="shared" ref="I123" si="181">SUM(E123:H123)</f>
        <v>0</v>
      </c>
      <c r="J123" s="8"/>
      <c r="K123" s="12">
        <v>0</v>
      </c>
      <c r="L123" s="7">
        <v>12.1</v>
      </c>
      <c r="M123" s="7">
        <v>0</v>
      </c>
      <c r="N123" s="7">
        <v>0</v>
      </c>
      <c r="O123" s="61">
        <f t="shared" ref="O123" si="182">SUM(K123:N123)</f>
        <v>12.1</v>
      </c>
      <c r="Q123" s="12">
        <v>0</v>
      </c>
      <c r="R123" s="7">
        <v>0</v>
      </c>
      <c r="S123" s="7"/>
      <c r="T123" s="7"/>
      <c r="U123" s="61">
        <f t="shared" si="180"/>
        <v>0</v>
      </c>
      <c r="W123" s="12"/>
      <c r="X123" s="7"/>
      <c r="Y123" s="7"/>
      <c r="Z123" s="162"/>
      <c r="AB123" s="12"/>
      <c r="AC123" s="191"/>
      <c r="AD123" s="191"/>
      <c r="AE123" s="162"/>
    </row>
    <row r="124" spans="2:31" x14ac:dyDescent="0.35">
      <c r="B124" t="s">
        <v>106</v>
      </c>
      <c r="C124" s="66" t="s">
        <v>107</v>
      </c>
      <c r="E124" s="140">
        <v>0</v>
      </c>
      <c r="F124" s="8">
        <v>0</v>
      </c>
      <c r="G124" s="8">
        <v>58.7</v>
      </c>
      <c r="H124" s="8">
        <v>87.399999999999991</v>
      </c>
      <c r="I124" s="126">
        <f t="shared" si="178"/>
        <v>146.1</v>
      </c>
      <c r="J124" s="8"/>
      <c r="K124" s="140">
        <v>0</v>
      </c>
      <c r="L124" s="8">
        <v>0</v>
      </c>
      <c r="M124" s="8">
        <v>48.4</v>
      </c>
      <c r="N124" s="8">
        <v>3.8000000000000043</v>
      </c>
      <c r="O124" s="126">
        <f t="shared" si="179"/>
        <v>52.2</v>
      </c>
      <c r="Q124" s="140">
        <v>20</v>
      </c>
      <c r="R124" s="8">
        <v>0</v>
      </c>
      <c r="S124" s="8"/>
      <c r="T124" s="8"/>
      <c r="U124" s="126">
        <f t="shared" si="180"/>
        <v>20</v>
      </c>
      <c r="W124" s="140"/>
      <c r="X124" s="8"/>
      <c r="Y124" s="8"/>
      <c r="Z124" s="163"/>
      <c r="AB124" s="140"/>
      <c r="AC124" s="180"/>
      <c r="AD124" s="180"/>
      <c r="AE124" s="163"/>
    </row>
    <row r="125" spans="2:31" x14ac:dyDescent="0.35">
      <c r="B125" t="s">
        <v>108</v>
      </c>
      <c r="C125" s="68" t="s">
        <v>108</v>
      </c>
      <c r="E125" s="12">
        <v>0</v>
      </c>
      <c r="F125" s="7">
        <v>0</v>
      </c>
      <c r="G125" s="7">
        <v>0</v>
      </c>
      <c r="H125" s="7">
        <v>0</v>
      </c>
      <c r="I125" s="61">
        <f t="shared" si="178"/>
        <v>0</v>
      </c>
      <c r="J125" s="8"/>
      <c r="K125" s="12">
        <v>0</v>
      </c>
      <c r="L125" s="7">
        <v>0</v>
      </c>
      <c r="M125" s="7">
        <v>0</v>
      </c>
      <c r="N125" s="7">
        <v>0</v>
      </c>
      <c r="O125" s="61">
        <f t="shared" si="179"/>
        <v>0</v>
      </c>
      <c r="Q125" s="12">
        <v>0</v>
      </c>
      <c r="R125" s="7">
        <v>0</v>
      </c>
      <c r="S125" s="7"/>
      <c r="T125" s="7"/>
      <c r="U125" s="61">
        <f t="shared" ref="U125" si="183">SUM(Q125:T125)</f>
        <v>0</v>
      </c>
      <c r="W125" s="12"/>
      <c r="X125" s="7"/>
      <c r="Y125" s="7"/>
      <c r="Z125" s="162"/>
      <c r="AB125" s="12"/>
      <c r="AC125" s="191"/>
      <c r="AD125" s="191"/>
      <c r="AE125" s="162"/>
    </row>
    <row r="126" spans="2:31" x14ac:dyDescent="0.35">
      <c r="B126" t="s">
        <v>113</v>
      </c>
      <c r="C126" s="66" t="s">
        <v>113</v>
      </c>
      <c r="E126" s="140">
        <v>0.1</v>
      </c>
      <c r="F126" s="8">
        <v>0.19999999999999998</v>
      </c>
      <c r="G126" s="8">
        <v>0.1</v>
      </c>
      <c r="H126" s="8">
        <v>-0.2</v>
      </c>
      <c r="I126" s="126">
        <f t="shared" ref="I126" si="184">SUM(E126:H126)</f>
        <v>0.2</v>
      </c>
      <c r="J126" s="8"/>
      <c r="K126" s="140">
        <v>-0.1</v>
      </c>
      <c r="L126" s="8">
        <v>-0.1</v>
      </c>
      <c r="M126" s="8">
        <v>0</v>
      </c>
      <c r="N126" s="8">
        <v>-9.9999999999999978E-2</v>
      </c>
      <c r="O126" s="126">
        <f t="shared" ref="O126" si="185">SUM(K126:N126)</f>
        <v>-0.3</v>
      </c>
      <c r="Q126" s="140">
        <v>-0.1</v>
      </c>
      <c r="R126" s="8">
        <v>0</v>
      </c>
      <c r="S126" s="8"/>
      <c r="T126" s="8"/>
      <c r="U126" s="126">
        <f t="shared" ref="U126" si="186">SUM(Q126:T126)</f>
        <v>-0.1</v>
      </c>
      <c r="W126" s="140"/>
      <c r="X126" s="8"/>
      <c r="Y126" s="8"/>
      <c r="Z126" s="163"/>
      <c r="AB126" s="140"/>
      <c r="AC126" s="180"/>
      <c r="AD126" s="180"/>
      <c r="AE126" s="163"/>
    </row>
    <row r="127" spans="2:31" x14ac:dyDescent="0.35">
      <c r="B127" t="s">
        <v>114</v>
      </c>
      <c r="C127" s="68" t="s">
        <v>157</v>
      </c>
      <c r="E127" s="12">
        <v>0</v>
      </c>
      <c r="F127" s="7">
        <v>0</v>
      </c>
      <c r="G127" s="7">
        <v>0</v>
      </c>
      <c r="H127" s="7">
        <v>0</v>
      </c>
      <c r="I127" s="61">
        <f t="shared" ref="I127:I128" si="187">SUM(E127:H127)</f>
        <v>0</v>
      </c>
      <c r="J127" s="8"/>
      <c r="K127" s="12">
        <v>-12.8</v>
      </c>
      <c r="L127" s="7">
        <v>-94.9</v>
      </c>
      <c r="M127" s="7">
        <v>-55.399999999999991</v>
      </c>
      <c r="N127" s="7">
        <v>-108.20000000000002</v>
      </c>
      <c r="O127" s="61">
        <f t="shared" ref="O127:O128" si="188">SUM(K127:N127)</f>
        <v>-271.3</v>
      </c>
      <c r="Q127" s="12">
        <v>-56.7</v>
      </c>
      <c r="R127" s="7">
        <v>-72.499999999999986</v>
      </c>
      <c r="S127" s="7"/>
      <c r="T127" s="7"/>
      <c r="U127" s="61">
        <f t="shared" ref="U127:U129" si="189">SUM(Q127:T127)</f>
        <v>-129.19999999999999</v>
      </c>
      <c r="W127" s="12"/>
      <c r="X127" s="7"/>
      <c r="Y127" s="7"/>
      <c r="Z127" s="162"/>
      <c r="AB127" s="12"/>
      <c r="AC127" s="191"/>
      <c r="AD127" s="191"/>
      <c r="AE127" s="162"/>
    </row>
    <row r="128" spans="2:31" x14ac:dyDescent="0.35">
      <c r="C128" s="66" t="s">
        <v>159</v>
      </c>
      <c r="E128" s="140">
        <v>0</v>
      </c>
      <c r="F128" s="8">
        <v>0</v>
      </c>
      <c r="G128" s="8">
        <v>0</v>
      </c>
      <c r="H128" s="8">
        <v>0</v>
      </c>
      <c r="I128" s="126">
        <f t="shared" si="187"/>
        <v>0</v>
      </c>
      <c r="J128" s="8"/>
      <c r="K128" s="140">
        <v>0</v>
      </c>
      <c r="L128" s="8">
        <v>0</v>
      </c>
      <c r="M128" s="8">
        <v>0</v>
      </c>
      <c r="N128" s="8">
        <v>0</v>
      </c>
      <c r="O128" s="126">
        <f t="shared" si="188"/>
        <v>0</v>
      </c>
      <c r="Q128" s="140">
        <v>0</v>
      </c>
      <c r="R128" s="8">
        <v>-25.6</v>
      </c>
      <c r="S128" s="8"/>
      <c r="T128" s="8"/>
      <c r="U128" s="126">
        <f t="shared" si="189"/>
        <v>-25.6</v>
      </c>
      <c r="W128" s="140"/>
      <c r="X128" s="8"/>
      <c r="Y128" s="8"/>
      <c r="Z128" s="163"/>
      <c r="AB128" s="140"/>
      <c r="AC128" s="180"/>
      <c r="AD128" s="180"/>
      <c r="AE128" s="163"/>
    </row>
    <row r="129" spans="2:31" x14ac:dyDescent="0.35">
      <c r="B129" t="s">
        <v>115</v>
      </c>
      <c r="C129" s="68" t="s">
        <v>115</v>
      </c>
      <c r="E129" s="12">
        <v>3.6</v>
      </c>
      <c r="F129" s="7">
        <v>5.9</v>
      </c>
      <c r="G129" s="7">
        <v>6</v>
      </c>
      <c r="H129" s="7">
        <v>-5.5</v>
      </c>
      <c r="I129" s="61">
        <f t="shared" ref="I129:I130" si="190">SUM(E129:H129)</f>
        <v>10</v>
      </c>
      <c r="J129" s="8"/>
      <c r="K129" s="12">
        <v>-2.1</v>
      </c>
      <c r="L129" s="7">
        <v>-0.19999999999999973</v>
      </c>
      <c r="M129" s="7">
        <v>2.5999999999999996</v>
      </c>
      <c r="N129" s="7">
        <v>-1.3</v>
      </c>
      <c r="O129" s="61">
        <f t="shared" ref="O129:O130" si="191">SUM(K129:N129)</f>
        <v>-1.0000000000000002</v>
      </c>
      <c r="Q129" s="12">
        <v>0.4</v>
      </c>
      <c r="R129" s="7">
        <v>9.9999999999999978E-2</v>
      </c>
      <c r="S129" s="7"/>
      <c r="T129" s="7"/>
      <c r="U129" s="61">
        <f t="shared" si="189"/>
        <v>0.5</v>
      </c>
      <c r="W129" s="12"/>
      <c r="X129" s="7"/>
      <c r="Y129" s="7"/>
      <c r="Z129" s="162"/>
      <c r="AB129" s="12"/>
      <c r="AC129" s="191"/>
      <c r="AD129" s="191"/>
      <c r="AE129" s="162"/>
    </row>
    <row r="130" spans="2:31" x14ac:dyDescent="0.35">
      <c r="B130" t="s">
        <v>109</v>
      </c>
      <c r="C130" s="66" t="s">
        <v>109</v>
      </c>
      <c r="E130" s="140">
        <v>42.2</v>
      </c>
      <c r="F130" s="8">
        <v>42.2</v>
      </c>
      <c r="G130" s="8">
        <v>42</v>
      </c>
      <c r="H130" s="8">
        <v>40.400000000000006</v>
      </c>
      <c r="I130" s="126">
        <f t="shared" si="190"/>
        <v>166.8</v>
      </c>
      <c r="J130" s="8"/>
      <c r="K130" s="140">
        <v>40.9</v>
      </c>
      <c r="L130" s="8">
        <v>41.000000000000007</v>
      </c>
      <c r="M130" s="8">
        <v>39.699999999999989</v>
      </c>
      <c r="N130" s="8">
        <v>39.400000000000006</v>
      </c>
      <c r="O130" s="126">
        <f t="shared" si="191"/>
        <v>161</v>
      </c>
      <c r="Q130" s="140">
        <v>38.700000000000003</v>
      </c>
      <c r="R130" s="8">
        <v>38.599999999999994</v>
      </c>
      <c r="S130" s="8"/>
      <c r="T130" s="8"/>
      <c r="U130" s="126">
        <f t="shared" ref="U130:U131" si="192">SUM(Q130:T130)</f>
        <v>77.3</v>
      </c>
      <c r="W130" s="140"/>
      <c r="X130" s="8"/>
      <c r="Y130" s="8"/>
      <c r="Z130" s="163"/>
      <c r="AB130" s="140"/>
      <c r="AC130" s="180"/>
      <c r="AD130" s="180"/>
      <c r="AE130" s="163"/>
    </row>
    <row r="131" spans="2:31" x14ac:dyDescent="0.35">
      <c r="B131" t="s">
        <v>116</v>
      </c>
      <c r="C131" s="68" t="s">
        <v>116</v>
      </c>
      <c r="E131" s="12">
        <v>-10.5</v>
      </c>
      <c r="F131" s="7">
        <v>-24.5</v>
      </c>
      <c r="G131" s="7">
        <v>-30.6</v>
      </c>
      <c r="H131" s="7">
        <v>-67.700000000000017</v>
      </c>
      <c r="I131" s="61">
        <f t="shared" ref="I131" si="193">SUM(E131:H131)</f>
        <v>-133.30000000000001</v>
      </c>
      <c r="J131" s="8"/>
      <c r="K131" s="12">
        <v>-9.1999999999999993</v>
      </c>
      <c r="L131" s="7">
        <v>6.1</v>
      </c>
      <c r="M131" s="7">
        <v>-13.6</v>
      </c>
      <c r="N131" s="7">
        <v>11.6</v>
      </c>
      <c r="O131" s="61">
        <f t="shared" ref="O131" si="194">SUM(K131:N131)</f>
        <v>-5.0999999999999996</v>
      </c>
      <c r="Q131" s="12">
        <v>3.7</v>
      </c>
      <c r="R131" s="7">
        <v>-23</v>
      </c>
      <c r="S131" s="7"/>
      <c r="T131" s="7"/>
      <c r="U131" s="61">
        <f t="shared" si="192"/>
        <v>-19.3</v>
      </c>
      <c r="W131" s="12"/>
      <c r="X131" s="7"/>
      <c r="Y131" s="7"/>
      <c r="Z131" s="162"/>
      <c r="AB131" s="12"/>
      <c r="AC131" s="191"/>
      <c r="AD131" s="191"/>
      <c r="AE131" s="162"/>
    </row>
    <row r="132" spans="2:31" s="193" customFormat="1" x14ac:dyDescent="0.35">
      <c r="C132" s="194" t="s">
        <v>34</v>
      </c>
      <c r="E132" s="195">
        <f>E34</f>
        <v>45.900000000000006</v>
      </c>
      <c r="F132" s="196">
        <f>F34</f>
        <v>35.500000000000014</v>
      </c>
      <c r="G132" s="196">
        <f>G34</f>
        <v>19.999999999999957</v>
      </c>
      <c r="H132" s="196">
        <f>H34</f>
        <v>13.5</v>
      </c>
      <c r="I132" s="197">
        <f>I34</f>
        <v>114.90000000000003</v>
      </c>
      <c r="J132" s="198"/>
      <c r="K132" s="195">
        <f>K34</f>
        <v>-4.6999999999998714</v>
      </c>
      <c r="L132" s="196">
        <f>L34</f>
        <v>-13.500000000000044</v>
      </c>
      <c r="M132" s="196">
        <f>M34</f>
        <v>-8.1000000000000139</v>
      </c>
      <c r="N132" s="196">
        <f>N34</f>
        <v>-6.4</v>
      </c>
      <c r="O132" s="197">
        <f>O34</f>
        <v>-32.699999999999967</v>
      </c>
      <c r="P132" s="199"/>
      <c r="Q132" s="195">
        <f>Q34</f>
        <v>-24.299999999999944</v>
      </c>
      <c r="R132" s="196">
        <f>R34</f>
        <v>-19.399999999999991</v>
      </c>
      <c r="S132" s="196">
        <f>S34</f>
        <v>0</v>
      </c>
      <c r="T132" s="196">
        <f>T34</f>
        <v>0</v>
      </c>
      <c r="U132" s="197">
        <f>U34</f>
        <v>-43.699999999999932</v>
      </c>
      <c r="V132" s="199"/>
      <c r="W132" s="195"/>
      <c r="X132" s="196"/>
      <c r="Y132" s="196"/>
      <c r="Z132" s="200"/>
      <c r="AB132" s="195"/>
      <c r="AC132" s="196"/>
      <c r="AD132" s="196"/>
      <c r="AE132" s="200"/>
    </row>
    <row r="133" spans="2:31" ht="6.65" customHeight="1" x14ac:dyDescent="0.35">
      <c r="E133" s="109"/>
      <c r="F133" s="32"/>
      <c r="G133" s="32"/>
      <c r="H133" s="32"/>
      <c r="I133" s="32"/>
      <c r="J133" s="44"/>
      <c r="K133" s="109"/>
      <c r="L133" s="32"/>
      <c r="M133" s="32"/>
      <c r="N133" s="32"/>
      <c r="O133" s="32"/>
      <c r="Q133" s="109"/>
      <c r="R133" s="32"/>
      <c r="S133" s="32"/>
      <c r="T133" s="32"/>
      <c r="U133" s="32"/>
      <c r="W133" s="109"/>
      <c r="X133" s="32"/>
      <c r="Y133" s="32"/>
      <c r="Z133" s="32"/>
      <c r="AB133" s="109"/>
      <c r="AC133" s="32"/>
      <c r="AD133" s="34"/>
      <c r="AE133" s="32"/>
    </row>
    <row r="134" spans="2:31" x14ac:dyDescent="0.35">
      <c r="C134" s="50" t="s">
        <v>117</v>
      </c>
      <c r="D134" s="51"/>
      <c r="E134" s="51"/>
      <c r="F134" s="51"/>
      <c r="G134" s="51"/>
      <c r="H134" s="51"/>
      <c r="I134" s="51"/>
      <c r="J134" s="51"/>
      <c r="K134" s="51"/>
      <c r="L134" s="51"/>
      <c r="M134" s="51"/>
      <c r="N134" s="51"/>
      <c r="O134" s="51"/>
      <c r="Q134" s="51"/>
      <c r="R134" s="51"/>
      <c r="S134" s="51"/>
      <c r="T134" s="51"/>
      <c r="U134" s="51"/>
      <c r="W134" s="51"/>
      <c r="X134" s="51"/>
      <c r="Y134" s="51"/>
      <c r="Z134" s="51"/>
      <c r="AB134" s="51"/>
      <c r="AC134" s="51"/>
      <c r="AD134" s="51"/>
      <c r="AE134" s="51"/>
    </row>
    <row r="135" spans="2:31" ht="121.5" customHeight="1" x14ac:dyDescent="0.35">
      <c r="C135" s="201" t="s">
        <v>118</v>
      </c>
      <c r="D135" s="201"/>
      <c r="E135" s="201"/>
      <c r="F135" s="201"/>
      <c r="G135" s="201"/>
      <c r="H135" s="201"/>
      <c r="I135" s="201"/>
      <c r="J135" s="201"/>
      <c r="K135" s="201"/>
      <c r="L135" s="201"/>
      <c r="M135" s="201"/>
      <c r="N135" s="201"/>
      <c r="O135" s="201"/>
      <c r="P135" s="201"/>
      <c r="Q135" s="201"/>
      <c r="R135" s="201"/>
      <c r="S135" s="201"/>
      <c r="T135" s="201"/>
      <c r="U135" s="201"/>
      <c r="W135" s="108"/>
      <c r="X135" s="108"/>
      <c r="Y135" s="108"/>
      <c r="Z135" s="108"/>
      <c r="AB135" s="108"/>
      <c r="AC135" s="108"/>
      <c r="AD135" s="108"/>
      <c r="AE135" s="108"/>
    </row>
    <row r="136" spans="2:31" ht="25.5" customHeight="1" x14ac:dyDescent="0.35">
      <c r="C136" s="201" t="s">
        <v>161</v>
      </c>
      <c r="D136" s="201"/>
      <c r="E136" s="201"/>
      <c r="F136" s="201"/>
      <c r="G136" s="201"/>
      <c r="H136" s="201"/>
      <c r="I136" s="201"/>
      <c r="J136" s="201"/>
      <c r="K136" s="201"/>
      <c r="L136" s="201"/>
      <c r="M136" s="201"/>
      <c r="N136" s="201"/>
      <c r="O136" s="201"/>
      <c r="P136" s="201"/>
      <c r="Q136" s="201"/>
      <c r="R136" s="201"/>
      <c r="S136" s="201"/>
      <c r="T136" s="201"/>
      <c r="U136" s="201"/>
      <c r="W136" s="108"/>
      <c r="X136" s="108"/>
      <c r="Y136" s="108"/>
      <c r="Z136" s="108"/>
      <c r="AB136" s="108"/>
      <c r="AC136" s="108"/>
      <c r="AD136" s="108"/>
      <c r="AE136" s="108"/>
    </row>
    <row r="137" spans="2:31" ht="15" customHeight="1" x14ac:dyDescent="0.35">
      <c r="C137" s="201" t="s">
        <v>163</v>
      </c>
      <c r="D137" s="201"/>
      <c r="E137" s="201"/>
      <c r="F137" s="201"/>
      <c r="G137" s="201"/>
      <c r="H137" s="201"/>
      <c r="I137" s="201"/>
      <c r="J137" s="201"/>
      <c r="K137" s="201"/>
      <c r="L137" s="201"/>
      <c r="M137" s="201"/>
      <c r="N137" s="201"/>
      <c r="O137" s="201"/>
      <c r="P137" s="201"/>
      <c r="Q137" s="201"/>
      <c r="R137" s="201"/>
      <c r="S137" s="201"/>
      <c r="T137" s="201"/>
      <c r="U137" s="201"/>
      <c r="W137" s="108"/>
      <c r="X137" s="108"/>
      <c r="Y137" s="108"/>
      <c r="Z137" s="108"/>
      <c r="AB137" s="108"/>
      <c r="AC137" s="108"/>
      <c r="AD137" s="108"/>
      <c r="AE137" s="108"/>
    </row>
    <row r="138" spans="2:31" ht="15" customHeight="1" x14ac:dyDescent="0.35">
      <c r="C138" s="201" t="s">
        <v>164</v>
      </c>
      <c r="D138" s="201"/>
      <c r="E138" s="201"/>
      <c r="F138" s="201"/>
      <c r="G138" s="201"/>
      <c r="H138" s="201"/>
      <c r="I138" s="201"/>
      <c r="J138" s="201"/>
      <c r="K138" s="201"/>
      <c r="L138" s="201"/>
      <c r="M138" s="201"/>
      <c r="N138" s="201"/>
      <c r="O138" s="201"/>
      <c r="P138" s="201"/>
      <c r="Q138" s="201"/>
      <c r="R138" s="201"/>
      <c r="S138" s="201"/>
      <c r="T138" s="201"/>
      <c r="U138" s="201"/>
      <c r="W138" s="108"/>
      <c r="X138" s="108"/>
      <c r="Y138" s="108"/>
      <c r="Z138" s="108"/>
      <c r="AB138" s="108"/>
      <c r="AC138" s="108"/>
      <c r="AD138" s="108"/>
      <c r="AE138" s="108"/>
    </row>
    <row r="139" spans="2:31" x14ac:dyDescent="0.35">
      <c r="C139" s="201" t="s">
        <v>119</v>
      </c>
      <c r="D139" s="201"/>
      <c r="E139" s="201"/>
      <c r="F139" s="201"/>
      <c r="G139" s="201"/>
      <c r="H139" s="201"/>
      <c r="I139" s="201"/>
      <c r="J139" s="201"/>
      <c r="K139" s="201"/>
      <c r="L139" s="201"/>
      <c r="M139" s="201"/>
      <c r="N139" s="201"/>
      <c r="O139" s="201"/>
      <c r="P139" s="201"/>
      <c r="Q139" s="201"/>
      <c r="R139" s="201"/>
      <c r="S139" s="201"/>
      <c r="T139" s="201"/>
      <c r="U139" s="201"/>
      <c r="W139" s="108"/>
      <c r="X139" s="108"/>
      <c r="Y139" s="108"/>
      <c r="Z139" s="108"/>
      <c r="AB139" s="108"/>
      <c r="AC139" s="108"/>
      <c r="AD139" s="108"/>
      <c r="AE139" s="108"/>
    </row>
    <row r="142" spans="2:31" outlineLevel="1" x14ac:dyDescent="0.35">
      <c r="C142" s="1" t="s">
        <v>120</v>
      </c>
    </row>
    <row r="143" spans="2:31" outlineLevel="1" x14ac:dyDescent="0.35">
      <c r="C143" t="s">
        <v>121</v>
      </c>
      <c r="E143" s="56">
        <f>ROUND(E16-SUM(E55,E46),1)</f>
        <v>0</v>
      </c>
      <c r="F143" s="56">
        <f>ROUND(F16-SUM(F55,F46),1)</f>
        <v>0</v>
      </c>
      <c r="G143" s="56">
        <f>ROUND(G16-SUM(G55,G46),1)</f>
        <v>0</v>
      </c>
      <c r="H143" s="56">
        <f>ROUND(H16-SUM(H55,H46),1)</f>
        <v>0</v>
      </c>
      <c r="I143" s="56">
        <f>ROUND(I16-SUM(I55,I46),1)</f>
        <v>0</v>
      </c>
      <c r="J143" s="56"/>
      <c r="K143" s="56">
        <f>ROUND(K16-SUM(K55,K46),1)</f>
        <v>0</v>
      </c>
      <c r="L143" s="56">
        <f>ROUND(L16-SUM(L55,L46),1)</f>
        <v>0</v>
      </c>
      <c r="M143" s="56">
        <f>ROUND(M16-SUM(M55,M46),1)</f>
        <v>0</v>
      </c>
      <c r="N143" s="56">
        <f t="shared" ref="N143:O143" si="195">ROUND(N16-SUM(N55,N46),1)</f>
        <v>0</v>
      </c>
      <c r="O143" s="56">
        <f t="shared" si="195"/>
        <v>0</v>
      </c>
      <c r="Q143" s="56">
        <f>ROUND(Q16-SUM(Q55,Q46),1)</f>
        <v>0</v>
      </c>
      <c r="R143" s="56">
        <f>ROUND(R16-SUM(R55,R46),1)</f>
        <v>0</v>
      </c>
      <c r="S143" s="56">
        <f>ROUND(S16-SUM(S55,S46),1)</f>
        <v>0</v>
      </c>
      <c r="T143" s="56">
        <f t="shared" ref="T143:U143" si="196">ROUND(T16-SUM(T55,T46),1)</f>
        <v>0</v>
      </c>
      <c r="U143" s="56">
        <f t="shared" si="196"/>
        <v>0</v>
      </c>
      <c r="W143" s="56"/>
      <c r="X143" s="56"/>
      <c r="Y143" s="56"/>
      <c r="Z143" s="56"/>
      <c r="AB143" s="56"/>
      <c r="AC143" s="56"/>
      <c r="AD143" s="56"/>
      <c r="AE143" s="56"/>
    </row>
    <row r="144" spans="2:31" outlineLevel="1" x14ac:dyDescent="0.35">
      <c r="C144" t="s">
        <v>122</v>
      </c>
      <c r="E144" s="113">
        <f>ROUND(E19/E16,3)-E20</f>
        <v>1.9600257898128026E-4</v>
      </c>
      <c r="F144" s="113">
        <f>ROUND(F19/F16,3)-F20</f>
        <v>-5.180005180005498E-5</v>
      </c>
      <c r="G144" s="113">
        <f>ROUND(G19/G16,3)-G20</f>
        <v>2.0873539867949376E-4</v>
      </c>
      <c r="H144" s="113">
        <f>ROUND(H19/H16,3)-H20</f>
        <v>2.6302414231266225E-4</v>
      </c>
      <c r="I144" s="113">
        <f>ROUND(I19/I16,3)-I20</f>
        <v>-1.8867501521319108E-4</v>
      </c>
      <c r="J144" s="56"/>
      <c r="K144" s="113">
        <f>ROUND(K19/K16,3)-K20</f>
        <v>4.65533148807179E-4</v>
      </c>
      <c r="L144" s="113">
        <f>ROUND(L19/L16,3)-L20</f>
        <v>-2.76832373040381E-4</v>
      </c>
      <c r="M144" s="113">
        <f>ROUND(M19/M16,3)-M20</f>
        <v>-1.9060622610589384E-4</v>
      </c>
      <c r="N144" s="113">
        <f t="shared" ref="N144:O144" si="197">ROUND(N19/N16,3)-N20</f>
        <v>3.2513547311377455E-4</v>
      </c>
      <c r="O144" s="113">
        <f t="shared" si="197"/>
        <v>2.334719826857512E-4</v>
      </c>
      <c r="Q144" s="113">
        <f>ROUND(Q19/Q16,3)-Q20</f>
        <v>-2.55935147654901E-4</v>
      </c>
      <c r="R144" s="113">
        <f>ROUND(R19/R16,3)-R20</f>
        <v>0</v>
      </c>
      <c r="S144" s="113" t="e">
        <f>ROUND(S19/S16,3)-S20</f>
        <v>#DIV/0!</v>
      </c>
      <c r="T144" s="113" t="e">
        <f t="shared" ref="T144:U144" si="198">ROUND(T19/T16,3)-T20</f>
        <v>#DIV/0!</v>
      </c>
      <c r="U144" s="113">
        <f t="shared" si="198"/>
        <v>0</v>
      </c>
      <c r="W144" s="56"/>
      <c r="X144" s="56"/>
      <c r="Y144" s="56"/>
      <c r="Z144" s="56"/>
      <c r="AB144" s="56"/>
      <c r="AC144" s="56"/>
      <c r="AD144" s="56"/>
      <c r="AE144" s="56"/>
    </row>
    <row r="145" spans="3:31" outlineLevel="1" x14ac:dyDescent="0.35">
      <c r="C145" t="s">
        <v>123</v>
      </c>
      <c r="E145" s="56">
        <f>ROUND(E26-SUM(,E63,E51)+E22,1)</f>
        <v>0</v>
      </c>
      <c r="F145" s="56">
        <f>ROUND(F26-SUM(,F63,F51)+F22,1)</f>
        <v>0</v>
      </c>
      <c r="G145" s="56">
        <f>ROUND(G26-SUM(,G63,G51)+G22,1)</f>
        <v>0</v>
      </c>
      <c r="H145" s="56">
        <f>ROUND(H26-SUM(,H63,H51)+H22,1)</f>
        <v>0</v>
      </c>
      <c r="I145" s="56">
        <f>ROUND(I26-SUM(,I63,I51)+I22,1)</f>
        <v>0</v>
      </c>
      <c r="J145" s="56"/>
      <c r="K145" s="56">
        <f>ROUND(K26-SUM(,K63,K51)+K22,1)</f>
        <v>0</v>
      </c>
      <c r="L145" s="56">
        <f>ROUND(L26-SUM(,L63,L51)+L22,1)</f>
        <v>0</v>
      </c>
      <c r="M145" s="56">
        <f>ROUND(M26-SUM(,M63,M51)+M22,1)</f>
        <v>0</v>
      </c>
      <c r="N145" s="56">
        <f t="shared" ref="N145:O145" si="199">ROUND(N26-SUM(,N63,N51)+N22,1)</f>
        <v>0</v>
      </c>
      <c r="O145" s="56">
        <f t="shared" si="199"/>
        <v>0</v>
      </c>
      <c r="Q145" s="56">
        <f>ROUND(Q26-SUM(,Q63,Q51)+Q22,1)</f>
        <v>0</v>
      </c>
      <c r="R145" s="56">
        <f>ROUND(R26-SUM(,R63,R51)+R22,1)</f>
        <v>0</v>
      </c>
      <c r="S145" s="56">
        <f>ROUND(S26-SUM(,S63,S51)+S22,1)</f>
        <v>0</v>
      </c>
      <c r="T145" s="56">
        <f t="shared" ref="T145:U145" si="200">ROUND(T26-SUM(,T63,T51)+T22,1)</f>
        <v>0</v>
      </c>
      <c r="U145" s="56">
        <f t="shared" si="200"/>
        <v>0</v>
      </c>
      <c r="W145" s="56"/>
      <c r="X145" s="56"/>
      <c r="Y145" s="56"/>
      <c r="Z145" s="56"/>
      <c r="AB145" s="56"/>
      <c r="AC145" s="56"/>
      <c r="AD145" s="56"/>
      <c r="AE145" s="56"/>
    </row>
    <row r="146" spans="3:31" outlineLevel="1" x14ac:dyDescent="0.35">
      <c r="C146" t="s">
        <v>124</v>
      </c>
      <c r="E146" s="56">
        <f>E22+E26-E63-E51</f>
        <v>0</v>
      </c>
      <c r="F146" s="56">
        <f>F22+F26-F63-F51</f>
        <v>0</v>
      </c>
      <c r="G146" s="56">
        <f>G22+G26-G63-G51</f>
        <v>0</v>
      </c>
      <c r="H146" s="56">
        <f>H22+H26-H63-H51</f>
        <v>0</v>
      </c>
      <c r="I146" s="56">
        <f>I22+I26-I63-I51</f>
        <v>0</v>
      </c>
      <c r="J146" s="56"/>
      <c r="K146" s="56">
        <f>K22+K26-K63-K51</f>
        <v>1.4210854715202004E-13</v>
      </c>
      <c r="L146" s="56">
        <f>L22+L26-L63-L51</f>
        <v>0</v>
      </c>
      <c r="M146" s="56">
        <f>M22+M26-M63-M51</f>
        <v>0</v>
      </c>
      <c r="N146" s="56">
        <f t="shared" ref="N146:O146" si="201">N22+N26-N63-N51</f>
        <v>0</v>
      </c>
      <c r="O146" s="56">
        <f t="shared" si="201"/>
        <v>0</v>
      </c>
      <c r="Q146" s="56">
        <f>Q22+Q26-Q63-Q51</f>
        <v>0</v>
      </c>
      <c r="R146" s="56">
        <f>R22+R26-R63-R51</f>
        <v>0</v>
      </c>
      <c r="S146" s="56">
        <f>S22+S26-S63-S51</f>
        <v>0</v>
      </c>
      <c r="T146" s="56">
        <f t="shared" ref="T146:U146" si="202">T22+T26-T63-T51</f>
        <v>0</v>
      </c>
      <c r="U146" s="56">
        <f t="shared" si="202"/>
        <v>0</v>
      </c>
      <c r="W146" s="56"/>
      <c r="X146" s="56"/>
      <c r="Y146" s="56"/>
      <c r="Z146" s="56"/>
      <c r="AB146" s="56"/>
      <c r="AC146" s="56"/>
      <c r="AD146" s="56"/>
      <c r="AE146" s="56"/>
    </row>
    <row r="147" spans="3:31" outlineLevel="1" x14ac:dyDescent="0.35">
      <c r="C147" t="s">
        <v>125</v>
      </c>
      <c r="E147" s="56"/>
      <c r="F147" s="56"/>
      <c r="G147" s="56"/>
      <c r="H147" s="56"/>
      <c r="I147" s="56"/>
      <c r="J147" s="56"/>
      <c r="K147" s="56"/>
      <c r="L147" s="56"/>
      <c r="M147" s="56"/>
      <c r="N147" s="56"/>
      <c r="O147" s="56"/>
      <c r="Q147" s="56"/>
      <c r="R147" s="56"/>
      <c r="S147" s="56"/>
      <c r="T147" s="56"/>
      <c r="U147" s="56"/>
      <c r="W147" s="56"/>
      <c r="X147" s="56"/>
      <c r="Y147" s="56"/>
      <c r="Z147" s="56"/>
      <c r="AB147" s="56"/>
      <c r="AC147" s="56"/>
      <c r="AD147" s="56"/>
      <c r="AE147" s="56"/>
    </row>
    <row r="148" spans="3:31" outlineLevel="1" x14ac:dyDescent="0.35">
      <c r="C148" t="s">
        <v>126</v>
      </c>
      <c r="E148" s="113">
        <f>ROUND(E26/E16,3)-E27</f>
        <v>4.4809800128947641E-4</v>
      </c>
      <c r="F148" s="113">
        <f>ROUND(F26/F16,3)-F27</f>
        <v>4.4237244237244067E-4</v>
      </c>
      <c r="G148" s="113">
        <f>ROUND(G26/G16,3)-G27</f>
        <v>6.043676993398861E-5</v>
      </c>
      <c r="H148" s="113">
        <f>ROUND(H26/H16,3)-H27</f>
        <v>3.5324015247778506E-4</v>
      </c>
      <c r="I148" s="113">
        <f>ROUND(I26/I16,3)-I27</f>
        <v>4.8332959677163667E-4</v>
      </c>
      <c r="J148" s="56"/>
      <c r="K148" s="113">
        <f>ROUND(K26/K16,3)-K27</f>
        <v>4.3877685514696896E-4</v>
      </c>
      <c r="L148" s="113">
        <f>ROUND(L26/L16,3)-L27</f>
        <v>-2.5780517218280952E-4</v>
      </c>
      <c r="M148" s="113">
        <f>ROUND(M26/M16,3)-M27</f>
        <v>-1.2452211906067295E-4</v>
      </c>
      <c r="N148" s="113">
        <f t="shared" ref="N148:O148" si="203">ROUND(N26/N16,3)-N27</f>
        <v>-2.5024315687081911E-4</v>
      </c>
      <c r="O148" s="113">
        <f t="shared" si="203"/>
        <v>-2.022251530214153E-5</v>
      </c>
      <c r="Q148" s="113">
        <f>ROUND(Q26/Q16,3)-Q27</f>
        <v>-4.5107122177186557E-4</v>
      </c>
      <c r="R148" s="113">
        <f>ROUND(R26/R16,3)-R27</f>
        <v>-2.895313184406445E-4</v>
      </c>
      <c r="S148" s="113" t="e">
        <f>ROUND(S26/S16,3)-S27</f>
        <v>#DIV/0!</v>
      </c>
      <c r="T148" s="113" t="e">
        <f t="shared" ref="T148:U148" si="204">ROUND(T26/T16,3)-T27</f>
        <v>#DIV/0!</v>
      </c>
      <c r="U148" s="113">
        <f t="shared" si="204"/>
        <v>0</v>
      </c>
      <c r="W148" s="56"/>
      <c r="X148" s="56"/>
      <c r="Y148" s="56"/>
      <c r="Z148" s="56"/>
      <c r="AB148" s="56"/>
      <c r="AC148" s="56"/>
      <c r="AD148" s="56"/>
      <c r="AE148" s="56"/>
    </row>
    <row r="149" spans="3:31" outlineLevel="1" x14ac:dyDescent="0.35">
      <c r="C149" t="s">
        <v>127</v>
      </c>
      <c r="E149" s="56">
        <f>E34-E31+E33</f>
        <v>0</v>
      </c>
      <c r="F149" s="56">
        <f>F34-F31+F33</f>
        <v>1.4210854715202004E-14</v>
      </c>
      <c r="G149" s="56">
        <f>G34-G31+G33</f>
        <v>-4.2632564145606011E-14</v>
      </c>
      <c r="H149" s="56">
        <f>H34-H31+H33</f>
        <v>0</v>
      </c>
      <c r="I149" s="56">
        <f>I34-I31+I33</f>
        <v>0</v>
      </c>
      <c r="J149" s="56"/>
      <c r="K149" s="56">
        <f>K34-K31+K33</f>
        <v>1.2900791546144319E-13</v>
      </c>
      <c r="L149" s="56">
        <f>L34-L31+L33</f>
        <v>-4.3520742565306136E-14</v>
      </c>
      <c r="M149" s="56">
        <f>M34-M31+M33</f>
        <v>-1.3766765505351941E-14</v>
      </c>
      <c r="N149" s="56">
        <f>N34-N31+N33</f>
        <v>0</v>
      </c>
      <c r="O149" s="56">
        <f t="shared" ref="O149" si="205">O34-O31+O33</f>
        <v>3.5527136788005009E-14</v>
      </c>
      <c r="Q149" s="56">
        <f>Q34-Q31+Q33</f>
        <v>5.8619775700208265E-14</v>
      </c>
      <c r="R149" s="56">
        <f>R34-R31+R33</f>
        <v>0.20000000000000906</v>
      </c>
      <c r="S149" s="56">
        <f>S34-S31+S33</f>
        <v>0</v>
      </c>
      <c r="T149" s="56">
        <f>T34-T31+T33</f>
        <v>0</v>
      </c>
      <c r="U149" s="56">
        <f t="shared" ref="U149" si="206">U34-U31+U33</f>
        <v>0.20000000000006679</v>
      </c>
      <c r="W149" s="56"/>
      <c r="X149" s="56"/>
      <c r="Y149" s="56"/>
      <c r="Z149" s="56"/>
      <c r="AB149" s="56"/>
      <c r="AC149" s="56"/>
      <c r="AD149" s="56"/>
      <c r="AE149" s="56"/>
    </row>
    <row r="150" spans="3:31" outlineLevel="1" x14ac:dyDescent="0.35">
      <c r="C150" t="s">
        <v>128</v>
      </c>
      <c r="E150" s="56">
        <f>ROUND(E34/E36-E37,2)</f>
        <v>0</v>
      </c>
      <c r="F150" s="56">
        <f>ROUND(F34/F36-F37,2)</f>
        <v>0</v>
      </c>
      <c r="G150" s="56">
        <f>ROUND(G34/G36-G37,2)</f>
        <v>-0.01</v>
      </c>
      <c r="H150" s="56">
        <f>ROUND(H34/H36-H37,2)</f>
        <v>0</v>
      </c>
      <c r="I150" s="56">
        <f>ROUND(I34/I36-I37,2)</f>
        <v>0</v>
      </c>
      <c r="J150" s="56"/>
      <c r="K150" s="56">
        <f>ROUND(K34/K36-K37,2)</f>
        <v>0</v>
      </c>
      <c r="L150" s="56">
        <f>ROUND(L34/L36-L37,2)</f>
        <v>0</v>
      </c>
      <c r="M150" s="56">
        <f>ROUND(M34/M36-M37,2)</f>
        <v>0</v>
      </c>
      <c r="N150" s="56">
        <f t="shared" ref="N150:O150" si="207">ROUND(N34/N36-N37,2)</f>
        <v>0</v>
      </c>
      <c r="O150" s="56">
        <f t="shared" si="207"/>
        <v>0</v>
      </c>
      <c r="Q150" s="56">
        <f>ROUND(Q34/Q36-Q37,2)</f>
        <v>0</v>
      </c>
      <c r="R150" s="56">
        <f>ROUND(R34/R36-R37,2)</f>
        <v>0</v>
      </c>
      <c r="S150" s="56" t="e">
        <f>ROUND(S34/S36-S37,2)</f>
        <v>#DIV/0!</v>
      </c>
      <c r="T150" s="56" t="e">
        <f t="shared" ref="T150:U150" si="208">ROUND(T34/T36-T37,2)</f>
        <v>#DIV/0!</v>
      </c>
      <c r="U150" s="56">
        <f t="shared" si="208"/>
        <v>0</v>
      </c>
      <c r="W150" s="56"/>
      <c r="X150" s="56"/>
      <c r="Y150" s="56"/>
      <c r="Z150" s="56"/>
      <c r="AB150" s="56"/>
      <c r="AC150" s="56"/>
      <c r="AD150" s="56"/>
      <c r="AE150" s="56"/>
    </row>
    <row r="151" spans="3:31" outlineLevel="1" x14ac:dyDescent="0.35">
      <c r="C151" t="s">
        <v>129</v>
      </c>
      <c r="E151" s="56">
        <f>ROUND(E40-E26-E39,1)</f>
        <v>0</v>
      </c>
      <c r="F151" s="56">
        <f>ROUND(F40-F26-F39,1)</f>
        <v>0</v>
      </c>
      <c r="G151" s="56">
        <f>ROUND(G40-G26-G39,1)</f>
        <v>0</v>
      </c>
      <c r="H151" s="56">
        <f>ROUND(H40-H26-H39,1)</f>
        <v>0</v>
      </c>
      <c r="I151" s="56">
        <f>ROUND(I40-I26-I39,1)</f>
        <v>0</v>
      </c>
      <c r="J151" s="56"/>
      <c r="K151" s="56">
        <f>ROUND(K40-K26-K39,1)</f>
        <v>0</v>
      </c>
      <c r="L151" s="56">
        <f>ROUND(L40-L26-L39,1)</f>
        <v>0</v>
      </c>
      <c r="M151" s="56">
        <f>ROUND(M40-M26-M39,1)</f>
        <v>0</v>
      </c>
      <c r="N151" s="56">
        <f>ROUND(N40-N26-N39,1)</f>
        <v>0</v>
      </c>
      <c r="O151" s="56">
        <f t="shared" ref="O151" si="209">ROUND(O40-O26-O39,1)</f>
        <v>0</v>
      </c>
      <c r="Q151" s="56">
        <f>ROUND(Q40-Q26-Q39,1)</f>
        <v>0</v>
      </c>
      <c r="R151" s="56">
        <f>ROUND(R40-R26-R39,1)</f>
        <v>0</v>
      </c>
      <c r="S151" s="56">
        <f>ROUND(S40-S26-S39,1)</f>
        <v>0</v>
      </c>
      <c r="T151" s="56">
        <f>ROUND(T40-T26-T39,1)</f>
        <v>0</v>
      </c>
      <c r="U151" s="56">
        <f t="shared" ref="U151" si="210">ROUND(U40-U26-U39,1)</f>
        <v>0</v>
      </c>
      <c r="W151" s="56"/>
      <c r="X151" s="56"/>
      <c r="Y151" s="56"/>
      <c r="Z151" s="56"/>
      <c r="AB151" s="56"/>
      <c r="AC151" s="56"/>
      <c r="AD151" s="56"/>
      <c r="AE151" s="56"/>
    </row>
    <row r="152" spans="3:31" outlineLevel="1" x14ac:dyDescent="0.35">
      <c r="C152" t="s">
        <v>130</v>
      </c>
      <c r="E152" s="113">
        <f>ROUND(E63/E55,3)-E64</f>
        <v>2.6618705035971746E-4</v>
      </c>
      <c r="F152" s="113">
        <f>ROUND(F63/F55,3)-F64</f>
        <v>-1.7543859649123139E-4</v>
      </c>
      <c r="G152" s="113">
        <f>ROUND(G63/G55,3)-G64</f>
        <v>-3.6036036036038444E-5</v>
      </c>
      <c r="H152" s="113">
        <f>ROUND(H63/H55,3)-H64</f>
        <v>9.5018652622333444E-5</v>
      </c>
      <c r="I152" s="113">
        <f>ROUND(I63/I55,3)-I64</f>
        <v>4.7943629565716517E-4</v>
      </c>
      <c r="J152" s="56"/>
      <c r="K152" s="113">
        <f>ROUND(K63/K55,3)-K64</f>
        <v>2.3788049605411726E-4</v>
      </c>
      <c r="L152" s="113">
        <f>ROUND(L63/L55,3)-L64</f>
        <v>-4.3071247406042262E-4</v>
      </c>
      <c r="M152" s="113">
        <f>ROUND(M63/M55,3)-M64</f>
        <v>-4.5191193510998873E-5</v>
      </c>
      <c r="N152" s="113">
        <f t="shared" ref="N152:O152" si="211">ROUND(N63/N55,3)-N64</f>
        <v>-3.6866359447005476E-4</v>
      </c>
      <c r="O152" s="113">
        <f t="shared" si="211"/>
        <v>-1.7656510013197568E-4</v>
      </c>
      <c r="Q152" s="113">
        <f>ROUND(Q63/Q55,3)-Q64</f>
        <v>-1.7045454545457084E-5</v>
      </c>
      <c r="R152" s="113">
        <f>ROUND(R63/R55,3)-R64</f>
        <v>2.2875970816662455E-4</v>
      </c>
      <c r="S152" s="113" t="e">
        <f>ROUND(S63/S55,3)-S64</f>
        <v>#DIV/0!</v>
      </c>
      <c r="T152" s="113" t="e">
        <f t="shared" ref="T152" si="212">ROUND(T63/T55,3)-T64</f>
        <v>#DIV/0!</v>
      </c>
      <c r="U152" s="113">
        <f>ROUND(U63/U55,3)-U64</f>
        <v>0</v>
      </c>
      <c r="W152" s="56"/>
      <c r="X152" s="56"/>
      <c r="Y152" s="56"/>
      <c r="Z152" s="56"/>
      <c r="AB152" s="56"/>
      <c r="AC152" s="56"/>
      <c r="AD152" s="56"/>
      <c r="AE152" s="56"/>
    </row>
    <row r="153" spans="3:31" outlineLevel="1" x14ac:dyDescent="0.35">
      <c r="C153" t="s">
        <v>131</v>
      </c>
      <c r="E153" s="113">
        <f>ROUND(E51/E46,3)-E52</f>
        <v>4.1004184100418284E-4</v>
      </c>
      <c r="F153" s="113">
        <f>ROUND(F51/F46,3)-F52</f>
        <v>4.3378995433790424E-4</v>
      </c>
      <c r="G153" s="113">
        <f>ROUND(G51/G46,3)-G52</f>
        <v>-9.4295692665835595E-5</v>
      </c>
      <c r="H153" s="113">
        <f>ROUND(H51/H46,3)-H52</f>
        <v>3.893751886507868E-4</v>
      </c>
      <c r="I153" s="113">
        <f>ROUND(I51/I46,3)-I52</f>
        <v>4.2217083393553123E-4</v>
      </c>
      <c r="J153" s="56"/>
      <c r="K153" s="113">
        <f>ROUND(K51/K46,3)-K52</f>
        <v>-2.233502538070975E-4</v>
      </c>
      <c r="L153" s="113">
        <f>ROUND(L51/L46,3)-L52</f>
        <v>4.9008317338439245E-4</v>
      </c>
      <c r="M153" s="113">
        <f>ROUND(M51/M46,3)-M52</f>
        <v>-4.7391159853782394E-4</v>
      </c>
      <c r="N153" s="113">
        <f t="shared" ref="N153:O153" si="213">ROUND(N51/N46,3)-N52</f>
        <v>4.3647182359141112E-4</v>
      </c>
      <c r="O153" s="113">
        <f t="shared" si="213"/>
        <v>4.97364953886692E-4</v>
      </c>
      <c r="Q153" s="113">
        <f>ROUND(Q51/Q46,3)-Q52</f>
        <v>-1.3859910581226487E-4</v>
      </c>
      <c r="R153" s="113">
        <f>ROUND(R51/R46,3)-R52</f>
        <v>-7.6923076923085532E-5</v>
      </c>
      <c r="S153" s="113" t="e">
        <f>ROUND(S51/S46,3)-S52</f>
        <v>#DIV/0!</v>
      </c>
      <c r="T153" s="113" t="e">
        <f t="shared" ref="T153" si="214">ROUND(T51/T46,3)-T52</f>
        <v>#DIV/0!</v>
      </c>
      <c r="U153" s="113">
        <f>ROUND(U51/U46,3)-U52</f>
        <v>0</v>
      </c>
      <c r="W153" s="56"/>
      <c r="X153" s="56"/>
      <c r="Y153" s="56"/>
      <c r="Z153" s="56"/>
      <c r="AB153" s="56"/>
      <c r="AC153" s="56"/>
      <c r="AD153" s="56"/>
      <c r="AE153" s="56"/>
    </row>
    <row r="154" spans="3:31" outlineLevel="1" x14ac:dyDescent="0.35">
      <c r="C154" t="s">
        <v>132</v>
      </c>
      <c r="E154" s="57">
        <f>E72-SUM(E68:E71)</f>
        <v>0</v>
      </c>
      <c r="F154" s="57">
        <f>F72-SUM(F68:F71)</f>
        <v>7.1054273576010019E-15</v>
      </c>
      <c r="G154" s="57">
        <f>G72-SUM(G68:G71)</f>
        <v>0</v>
      </c>
      <c r="H154" s="57">
        <f>H72-SUM(H68:H71)</f>
        <v>0</v>
      </c>
      <c r="I154" s="57">
        <f>I72-SUM(I68:I71)</f>
        <v>0</v>
      </c>
      <c r="J154" s="58"/>
      <c r="K154" s="57">
        <f>K72-SUM(K68:K71)</f>
        <v>0</v>
      </c>
      <c r="L154" s="57">
        <f>L72-SUM(L68:L71)</f>
        <v>0</v>
      </c>
      <c r="M154" s="57">
        <f>M72-SUM(M68:M71)</f>
        <v>0</v>
      </c>
      <c r="N154" s="57">
        <f t="shared" ref="N154:O154" si="215">N72-SUM(N68:N71)</f>
        <v>0</v>
      </c>
      <c r="O154" s="57">
        <f t="shared" si="215"/>
        <v>0</v>
      </c>
      <c r="Q154" s="57">
        <f>Q72-SUM(Q68:Q71)</f>
        <v>0</v>
      </c>
      <c r="R154" s="57">
        <f>R72-SUM(R68:R71)</f>
        <v>0</v>
      </c>
      <c r="S154" s="57">
        <f>S72-SUM(S68:S71)</f>
        <v>0</v>
      </c>
      <c r="T154" s="57">
        <f t="shared" ref="T154:U154" si="216">T72-SUM(T68:T71)</f>
        <v>0</v>
      </c>
      <c r="U154" s="57">
        <f t="shared" si="216"/>
        <v>1.6875389974302379E-14</v>
      </c>
      <c r="W154" s="57"/>
      <c r="X154" s="57"/>
      <c r="Y154" s="57"/>
      <c r="Z154" s="57"/>
      <c r="AB154" s="57"/>
      <c r="AC154" s="57"/>
      <c r="AD154" s="58"/>
      <c r="AE154" s="57"/>
    </row>
    <row r="155" spans="3:31" outlineLevel="1" x14ac:dyDescent="0.35">
      <c r="C155" t="s">
        <v>133</v>
      </c>
      <c r="E155" s="57">
        <f t="shared" ref="E155:I155" si="217">E80-SUM(E81:E82)</f>
        <v>0</v>
      </c>
      <c r="F155" s="57">
        <f t="shared" si="217"/>
        <v>0</v>
      </c>
      <c r="G155" s="57">
        <f t="shared" si="217"/>
        <v>0</v>
      </c>
      <c r="H155" s="57">
        <f t="shared" si="217"/>
        <v>0</v>
      </c>
      <c r="I155" s="57">
        <f t="shared" si="217"/>
        <v>0</v>
      </c>
      <c r="J155" s="58"/>
      <c r="K155" s="57">
        <f>K80-SUM(K81:K82)</f>
        <v>0</v>
      </c>
      <c r="L155" s="57">
        <f>L80-SUM(L81:L82)</f>
        <v>0</v>
      </c>
      <c r="M155" s="57">
        <f>M80-SUM(M81:M82)</f>
        <v>0</v>
      </c>
      <c r="N155" s="57">
        <f t="shared" ref="N155:O155" si="218">N80-SUM(N81:N82)</f>
        <v>0</v>
      </c>
      <c r="O155" s="57">
        <f t="shared" si="218"/>
        <v>0</v>
      </c>
      <c r="Q155" s="57">
        <f>Q80-SUM(Q81:Q82)</f>
        <v>0</v>
      </c>
      <c r="R155" s="57">
        <f>R80-SUM(R81:R82)</f>
        <v>0</v>
      </c>
      <c r="S155" s="57">
        <f>S80-SUM(S81:S82)</f>
        <v>0</v>
      </c>
      <c r="T155" s="57">
        <f t="shared" ref="T155:U155" si="219">T80-SUM(T81:T82)</f>
        <v>0</v>
      </c>
      <c r="U155" s="57">
        <f t="shared" si="219"/>
        <v>0</v>
      </c>
      <c r="W155" s="57"/>
      <c r="X155" s="57"/>
      <c r="Y155" s="57"/>
      <c r="Z155" s="57"/>
      <c r="AB155" s="57"/>
      <c r="AC155" s="57"/>
      <c r="AD155" s="58"/>
      <c r="AE155" s="57"/>
    </row>
    <row r="156" spans="3:31" outlineLevel="1" x14ac:dyDescent="0.35">
      <c r="C156" t="s">
        <v>134</v>
      </c>
      <c r="E156" s="56">
        <f t="shared" ref="E156:I156" si="220">ROUND(E99-SUM(E93:E98),1)</f>
        <v>0</v>
      </c>
      <c r="F156" s="56">
        <f t="shared" si="220"/>
        <v>0</v>
      </c>
      <c r="G156" s="56">
        <f t="shared" si="220"/>
        <v>0</v>
      </c>
      <c r="H156" s="56">
        <f t="shared" si="220"/>
        <v>0</v>
      </c>
      <c r="I156" s="56">
        <f t="shared" si="220"/>
        <v>0</v>
      </c>
      <c r="J156" s="56"/>
      <c r="K156" s="56">
        <f t="shared" ref="K156:L156" si="221">ROUND(K99-SUM(K93:K98),1)</f>
        <v>0</v>
      </c>
      <c r="L156" s="56">
        <f t="shared" si="221"/>
        <v>0</v>
      </c>
      <c r="M156" s="56">
        <f t="shared" ref="M156:O156" si="222">ROUND(M99-SUM(M93:M98),1)</f>
        <v>0</v>
      </c>
      <c r="N156" s="56">
        <f t="shared" si="222"/>
        <v>0</v>
      </c>
      <c r="O156" s="56">
        <f t="shared" si="222"/>
        <v>0</v>
      </c>
      <c r="Q156" s="56">
        <f t="shared" ref="Q156:U156" si="223">ROUND(Q99-SUM(Q93:Q98),1)</f>
        <v>0</v>
      </c>
      <c r="R156" s="56">
        <f t="shared" si="223"/>
        <v>0</v>
      </c>
      <c r="S156" s="56">
        <f t="shared" si="223"/>
        <v>0</v>
      </c>
      <c r="T156" s="56">
        <f t="shared" si="223"/>
        <v>0</v>
      </c>
      <c r="U156" s="56">
        <f t="shared" si="223"/>
        <v>0</v>
      </c>
      <c r="W156" s="56"/>
      <c r="X156" s="56"/>
      <c r="Y156" s="56"/>
      <c r="Z156" s="56"/>
      <c r="AB156" s="56"/>
      <c r="AC156" s="56"/>
      <c r="AD156" s="56"/>
      <c r="AE156" s="56"/>
    </row>
    <row r="157" spans="3:31" outlineLevel="1" x14ac:dyDescent="0.35">
      <c r="C157" t="s">
        <v>135</v>
      </c>
      <c r="E157" s="56">
        <f t="shared" ref="E157:H157" si="224">ROUND(E113-SUM(E102:E112),1)</f>
        <v>0</v>
      </c>
      <c r="F157" s="56">
        <f t="shared" si="224"/>
        <v>0</v>
      </c>
      <c r="G157" s="56">
        <f t="shared" si="224"/>
        <v>0</v>
      </c>
      <c r="H157" s="56">
        <f t="shared" si="224"/>
        <v>0</v>
      </c>
      <c r="I157" s="56">
        <f>ROUND(I113-SUM(I102:I112),1)</f>
        <v>0</v>
      </c>
      <c r="J157" s="58"/>
      <c r="K157" s="56">
        <f t="shared" ref="K157:L157" si="225">ROUND(K113-SUM(K102:K112),1)</f>
        <v>0</v>
      </c>
      <c r="L157" s="56">
        <f t="shared" si="225"/>
        <v>0</v>
      </c>
      <c r="M157" s="56">
        <f t="shared" ref="M157:O157" si="226">ROUND(M113-SUM(M102:M112),1)</f>
        <v>0</v>
      </c>
      <c r="N157" s="56">
        <f t="shared" si="226"/>
        <v>0</v>
      </c>
      <c r="O157" s="56">
        <f t="shared" si="226"/>
        <v>0</v>
      </c>
      <c r="Q157" s="56">
        <f t="shared" ref="Q157:U157" si="227">ROUND(Q113-SUM(Q102:Q112),1)</f>
        <v>0</v>
      </c>
      <c r="R157" s="56">
        <f t="shared" si="227"/>
        <v>0</v>
      </c>
      <c r="S157" s="56">
        <f t="shared" si="227"/>
        <v>0</v>
      </c>
      <c r="T157" s="56">
        <f t="shared" si="227"/>
        <v>0</v>
      </c>
      <c r="U157" s="56">
        <f t="shared" si="227"/>
        <v>0</v>
      </c>
      <c r="W157" s="57"/>
      <c r="X157" s="57"/>
      <c r="Y157" s="57"/>
      <c r="Z157" s="57"/>
      <c r="AB157" s="57"/>
      <c r="AC157" s="57"/>
      <c r="AD157" s="58"/>
      <c r="AE157" s="57"/>
    </row>
    <row r="158" spans="3:31" outlineLevel="1" x14ac:dyDescent="0.35">
      <c r="C158" t="s">
        <v>136</v>
      </c>
      <c r="E158" s="57">
        <f>E132-SUM(E116:E131)</f>
        <v>0</v>
      </c>
      <c r="F158" s="57">
        <f>F132-SUM(F116:F131)</f>
        <v>0</v>
      </c>
      <c r="G158" s="57">
        <f>G132-SUM(G116:G131)</f>
        <v>-1.7053025658242404E-13</v>
      </c>
      <c r="H158" s="57">
        <f>H132-SUM(H116:H131)</f>
        <v>-5.6843418860808015E-14</v>
      </c>
      <c r="I158" s="57">
        <f>I132-SUM(I116:I131)</f>
        <v>0</v>
      </c>
      <c r="J158" s="58"/>
      <c r="K158" s="57">
        <f>K132-SUM(K116:K131)</f>
        <v>0</v>
      </c>
      <c r="L158" s="57">
        <f>L132-SUM(L116:L131)</f>
        <v>-9.2370555648813024E-14</v>
      </c>
      <c r="M158" s="57">
        <f>M132-SUM(M116:M131)</f>
        <v>5.6843418860808015E-14</v>
      </c>
      <c r="N158" s="57">
        <f t="shared" ref="N158:O158" si="228">N132-SUM(N116:N131)</f>
        <v>3.1263880373444408E-13</v>
      </c>
      <c r="O158" s="57">
        <f t="shared" si="228"/>
        <v>0</v>
      </c>
      <c r="Q158" s="57">
        <f>Q132-SUM(Q116:Q131)</f>
        <v>0</v>
      </c>
      <c r="R158" s="57">
        <f>R132-SUM(R116:R131)</f>
        <v>-5.6843418860808015E-14</v>
      </c>
      <c r="S158" s="57">
        <f>S132-SUM(S116:S131)</f>
        <v>0</v>
      </c>
      <c r="T158" s="57">
        <f t="shared" ref="T158:U158" si="229">T132-SUM(T116:T131)</f>
        <v>0</v>
      </c>
      <c r="U158" s="57">
        <f t="shared" si="229"/>
        <v>-1.1368683772161603E-13</v>
      </c>
      <c r="W158" s="57"/>
      <c r="X158" s="57"/>
      <c r="Y158" s="57"/>
      <c r="Z158" s="57"/>
      <c r="AB158" s="57"/>
      <c r="AC158" s="57"/>
      <c r="AD158" s="58"/>
      <c r="AE158" s="57"/>
    </row>
  </sheetData>
  <protectedRanges>
    <protectedRange algorithmName="SHA-512" hashValue="qCz0v02tCIiNUCiwhtmDPyAVqeYfmGbYKbVH3eggIAWxhEyt4+Og/zErCHS1NFTerbrKld8KtxaYd2CrhvuowQ==" saltValue="52xgBOWSM2NWCYLDMzxUOA==" spinCount="100000" sqref="B129" name="fin rep editing"/>
  </protectedRanges>
  <mergeCells count="10">
    <mergeCell ref="AB11:AE11"/>
    <mergeCell ref="E11:I11"/>
    <mergeCell ref="K11:O11"/>
    <mergeCell ref="W11:Z11"/>
    <mergeCell ref="Q11:U11"/>
    <mergeCell ref="C139:U139"/>
    <mergeCell ref="C136:U136"/>
    <mergeCell ref="C137:U137"/>
    <mergeCell ref="C138:U138"/>
    <mergeCell ref="C135:U135"/>
  </mergeCells>
  <printOptions horizontalCentered="1"/>
  <pageMargins left="0.25" right="0.25" top="0.75" bottom="0.75" header="0.3" footer="0.3"/>
  <pageSetup scale="40" fitToHeight="0" orientation="landscape" r:id="rId1"/>
  <rowBreaks count="1" manualBreakCount="1">
    <brk id="83" min="2" max="32" man="1"/>
  </rowBreaks>
  <ignoredErrors>
    <ignoredError sqref="AC53:AC54 AB38 AB35 AB29"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979EC-A417-4BF4-AC76-719C2F667EC3}">
  <sheetPr>
    <pageSetUpPr fitToPage="1"/>
  </sheetPr>
  <dimension ref="A1:B23"/>
  <sheetViews>
    <sheetView showGridLines="0" workbookViewId="0">
      <pane ySplit="1" topLeftCell="A2" activePane="bottomLeft" state="frozen"/>
      <selection pane="bottomLeft" activeCell="B7" sqref="B7"/>
    </sheetView>
  </sheetViews>
  <sheetFormatPr defaultColWidth="9.1796875" defaultRowHeight="14" x14ac:dyDescent="0.3"/>
  <cols>
    <col min="1" max="1" width="20.54296875" style="130" customWidth="1"/>
    <col min="2" max="2" width="149.453125" style="129" customWidth="1"/>
    <col min="3" max="16384" width="9.1796875" style="128"/>
  </cols>
  <sheetData>
    <row r="1" spans="1:2" s="127" customFormat="1" ht="24" customHeight="1" x14ac:dyDescent="0.35">
      <c r="A1" s="135" t="s">
        <v>137</v>
      </c>
      <c r="B1" s="136"/>
    </row>
    <row r="2" spans="1:2" ht="50.25" customHeight="1" thickBot="1" x14ac:dyDescent="0.35">
      <c r="A2" s="137" t="s">
        <v>88</v>
      </c>
      <c r="B2" s="133" t="s">
        <v>138</v>
      </c>
    </row>
    <row r="3" spans="1:2" ht="42.5" thickBot="1" x14ac:dyDescent="0.35">
      <c r="A3" s="137" t="s">
        <v>139</v>
      </c>
      <c r="B3" s="133" t="s">
        <v>140</v>
      </c>
    </row>
    <row r="4" spans="1:2" ht="36.75" customHeight="1" thickBot="1" x14ac:dyDescent="0.35">
      <c r="A4" s="138" t="s">
        <v>141</v>
      </c>
      <c r="B4" s="134" t="s">
        <v>160</v>
      </c>
    </row>
    <row r="5" spans="1:2" ht="66.75" customHeight="1" thickBot="1" x14ac:dyDescent="0.35">
      <c r="A5" s="138" t="s">
        <v>142</v>
      </c>
      <c r="B5" s="134" t="s">
        <v>143</v>
      </c>
    </row>
    <row r="6" spans="1:2" ht="41.25" customHeight="1" thickBot="1" x14ac:dyDescent="0.35">
      <c r="A6" s="138" t="s">
        <v>144</v>
      </c>
      <c r="B6" s="134" t="s">
        <v>145</v>
      </c>
    </row>
    <row r="7" spans="1:2" ht="111.75" customHeight="1" thickBot="1" x14ac:dyDescent="0.35">
      <c r="A7" s="138" t="s">
        <v>146</v>
      </c>
      <c r="B7" s="134" t="s">
        <v>147</v>
      </c>
    </row>
    <row r="8" spans="1:2" ht="66" customHeight="1" thickBot="1" x14ac:dyDescent="0.35">
      <c r="A8" s="138" t="s">
        <v>34</v>
      </c>
      <c r="B8" s="134" t="s">
        <v>148</v>
      </c>
    </row>
    <row r="9" spans="1:2" ht="108" customHeight="1" thickBot="1" x14ac:dyDescent="0.35">
      <c r="A9" s="138" t="s">
        <v>149</v>
      </c>
      <c r="B9" s="134" t="s">
        <v>150</v>
      </c>
    </row>
    <row r="10" spans="1:2" ht="78.75" customHeight="1" thickBot="1" x14ac:dyDescent="0.35">
      <c r="A10" s="138" t="s">
        <v>151</v>
      </c>
      <c r="B10" s="134" t="s">
        <v>152</v>
      </c>
    </row>
    <row r="11" spans="1:2" ht="63.75" customHeight="1" thickBot="1" x14ac:dyDescent="0.35">
      <c r="A11" s="138" t="s">
        <v>41</v>
      </c>
      <c r="B11" s="134" t="s">
        <v>153</v>
      </c>
    </row>
    <row r="12" spans="1:2" ht="63.75" customHeight="1" thickBot="1" x14ac:dyDescent="0.35">
      <c r="A12" s="138" t="s">
        <v>162</v>
      </c>
      <c r="B12" s="134" t="s">
        <v>165</v>
      </c>
    </row>
    <row r="13" spans="1:2" x14ac:dyDescent="0.3">
      <c r="A13" s="131"/>
      <c r="B13" s="132"/>
    </row>
    <row r="14" spans="1:2" x14ac:dyDescent="0.3">
      <c r="A14" s="131"/>
      <c r="B14" s="132"/>
    </row>
    <row r="15" spans="1:2" x14ac:dyDescent="0.3">
      <c r="A15" s="131"/>
      <c r="B15" s="132"/>
    </row>
    <row r="16" spans="1:2" x14ac:dyDescent="0.3">
      <c r="A16" s="131"/>
      <c r="B16" s="132"/>
    </row>
    <row r="17" spans="1:2" x14ac:dyDescent="0.3">
      <c r="A17" s="131"/>
      <c r="B17" s="132"/>
    </row>
    <row r="18" spans="1:2" x14ac:dyDescent="0.3">
      <c r="A18" s="131"/>
      <c r="B18" s="132"/>
    </row>
    <row r="19" spans="1:2" x14ac:dyDescent="0.3">
      <c r="A19" s="131"/>
      <c r="B19" s="132"/>
    </row>
    <row r="20" spans="1:2" x14ac:dyDescent="0.3">
      <c r="A20" s="131"/>
      <c r="B20" s="132"/>
    </row>
    <row r="21" spans="1:2" x14ac:dyDescent="0.3">
      <c r="A21" s="131"/>
      <c r="B21" s="132"/>
    </row>
    <row r="22" spans="1:2" x14ac:dyDescent="0.3">
      <c r="A22" s="131"/>
      <c r="B22" s="132"/>
    </row>
    <row r="23" spans="1:2" x14ac:dyDescent="0.3">
      <c r="A23" s="131"/>
      <c r="B23" s="132"/>
    </row>
  </sheetData>
  <pageMargins left="0.7" right="0.7" top="0.75" bottom="0.75" header="0.3" footer="0.3"/>
  <pageSetup scale="7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440E9E16CE5A048B74956C725700DC0" ma:contentTypeVersion="6" ma:contentTypeDescription="Create a new document." ma:contentTypeScope="" ma:versionID="e737b4c3ed0996029d2900869414f6d4">
  <xsd:schema xmlns:xsd="http://www.w3.org/2001/XMLSchema" xmlns:xs="http://www.w3.org/2001/XMLSchema" xmlns:p="http://schemas.microsoft.com/office/2006/metadata/properties" xmlns:ns2="2eccce13-20fe-4bd2-988d-879369e01c45" xmlns:ns3="109b85c7-5d75-4a24-8482-61d0cbbb7ea1" targetNamespace="http://schemas.microsoft.com/office/2006/metadata/properties" ma:root="true" ma:fieldsID="a808695e758f7293cc3741626f9d680e" ns2:_="" ns3:_="">
    <xsd:import namespace="2eccce13-20fe-4bd2-988d-879369e01c45"/>
    <xsd:import namespace="109b85c7-5d75-4a24-8482-61d0cbbb7ea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ccce13-20fe-4bd2-988d-879369e01c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9b85c7-5d75-4a24-8482-61d0cbbb7ea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02B2B3D-FF4D-4081-BD05-62A710F9E7C5}">
  <ds:schemaRefs>
    <ds:schemaRef ds:uri="http://schemas.microsoft.com/sharepoint/v3/contenttype/forms"/>
  </ds:schemaRefs>
</ds:datastoreItem>
</file>

<file path=customXml/itemProps2.xml><?xml version="1.0" encoding="utf-8"?>
<ds:datastoreItem xmlns:ds="http://schemas.openxmlformats.org/officeDocument/2006/customXml" ds:itemID="{D5FE8C3E-7891-4170-ABAC-12174666E4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ccce13-20fe-4bd2-988d-879369e01c45"/>
    <ds:schemaRef ds:uri="109b85c7-5d75-4a24-8482-61d0cbbb7e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8942FB1-EBE7-4E02-AB87-48995358EE7E}">
  <ds:schemaRefs>
    <ds:schemaRef ds:uri="http://schemas.microsoft.com/office/2006/metadata/properties"/>
    <ds:schemaRef ds:uri="109b85c7-5d75-4a24-8482-61d0cbbb7ea1"/>
    <ds:schemaRef ds:uri="http://schemas.microsoft.com/office/2006/documentManagement/types"/>
    <ds:schemaRef ds:uri="http://purl.org/dc/elements/1.1/"/>
    <ds:schemaRef ds:uri="http://schemas.microsoft.com/office/infopath/2007/PartnerControls"/>
    <ds:schemaRef ds:uri="http://purl.org/dc/terms/"/>
    <ds:schemaRef ds:uri="http://schemas.openxmlformats.org/package/2006/metadata/core-properties"/>
    <ds:schemaRef ds:uri="2eccce13-20fe-4bd2-988d-879369e01c4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RXT Financials</vt:lpstr>
      <vt:lpstr>Definitions</vt:lpstr>
      <vt:lpstr>'RXT Financials'!Print_Area</vt:lpstr>
      <vt:lpstr>'RXT Financials'!Print_Titles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Abby Eckert</dc:creator>
  <cp:keywords/>
  <dc:description/>
  <cp:lastModifiedBy>Amruta Bobade</cp:lastModifiedBy>
  <cp:revision/>
  <dcterms:created xsi:type="dcterms:W3CDTF">2023-03-24T21:00:03Z</dcterms:created>
  <dcterms:modified xsi:type="dcterms:W3CDTF">2024-08-26T22:41:42Z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WorkbookVersion">
    <vt:lpwstr>"1.0.0.0"</vt:lpwstr>
  </property>
  <property fmtid="{D5CDD505-2E9C-101B-9397-08002B2CF9AE}" pid="5" name="AnaplanSettings">
    <vt:lpwstr>{"PreserveExcelFormulas":true,"PreserveExcelFormatting":true,"ApplyAnaplanStyling":true,"DisplayConnectionDetails":true,"InsertNewMembersOnRefresh":false}</vt:lpwstr>
  </property>
  <property fmtid="{D5CDD505-2E9C-101B-9397-08002B2CF9AE}" pid="6" name="ContentTypeId">
    <vt:lpwstr>0x0101009440E9E16CE5A048B74956C725700DC0</vt:lpwstr>
  </property>
</Properties>
</file>